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illemoldemans/Documents/PROJECTEN/leo_3led_truck/manufacturing/CAD/ledTruck/"/>
    </mc:Choice>
  </mc:AlternateContent>
  <xr:revisionPtr revIDLastSave="0" documentId="8_{EA7A2980-8271-FB40-A77B-561FFD78F8B4}" xr6:coauthVersionLast="46" xr6:coauthVersionMax="46" xr10:uidLastSave="{00000000-0000-0000-0000-000000000000}"/>
  <bookViews>
    <workbookView xWindow="1480" yWindow="1000" windowWidth="26940" windowHeight="16440" xr2:uid="{10ABCC69-2A13-714D-A3AB-706B13DA37BE}"/>
  </bookViews>
  <sheets>
    <sheet name="v1" sheetId="1" r:id="rId1"/>
  </sheets>
  <definedNames>
    <definedName name="ledTruck_BOM" localSheetId="0">'v1'!$A$2:$G$27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8" i="1" l="1"/>
  <c r="W38" i="1" s="1"/>
  <c r="T38" i="1"/>
  <c r="U38" i="1" s="1"/>
  <c r="R38" i="1"/>
  <c r="S38" i="1" s="1"/>
  <c r="P38" i="1"/>
  <c r="Q38" i="1" s="1"/>
  <c r="V37" i="1"/>
  <c r="W37" i="1" s="1"/>
  <c r="T37" i="1"/>
  <c r="U37" i="1" s="1"/>
  <c r="R37" i="1"/>
  <c r="S37" i="1" s="1"/>
  <c r="P37" i="1"/>
  <c r="Q37" i="1" s="1"/>
  <c r="V36" i="1"/>
  <c r="T36" i="1"/>
  <c r="R36" i="1"/>
  <c r="P36" i="1"/>
  <c r="Q36" i="1" s="1"/>
  <c r="N36" i="1"/>
  <c r="M36" i="1"/>
  <c r="L36" i="1"/>
  <c r="W35" i="1"/>
  <c r="V35" i="1"/>
  <c r="T35" i="1"/>
  <c r="U35" i="1" s="1"/>
  <c r="R35" i="1"/>
  <c r="S35" i="1" s="1"/>
  <c r="P35" i="1"/>
  <c r="Q35" i="1" s="1"/>
  <c r="N35" i="1"/>
  <c r="M35" i="1"/>
  <c r="L35" i="1"/>
  <c r="V34" i="1"/>
  <c r="T34" i="1"/>
  <c r="R34" i="1"/>
  <c r="P34" i="1"/>
  <c r="N34" i="1"/>
  <c r="M34" i="1"/>
  <c r="L34" i="1"/>
  <c r="U34" i="1" s="1"/>
  <c r="K34" i="1"/>
  <c r="V33" i="1"/>
  <c r="T33" i="1"/>
  <c r="R33" i="1"/>
  <c r="S33" i="1" s="1"/>
  <c r="Q33" i="1"/>
  <c r="P33" i="1"/>
  <c r="N33" i="1"/>
  <c r="M33" i="1"/>
  <c r="L33" i="1"/>
  <c r="K33" i="1"/>
  <c r="V32" i="1"/>
  <c r="W32" i="1" s="1"/>
  <c r="U32" i="1"/>
  <c r="T32" i="1"/>
  <c r="R32" i="1"/>
  <c r="S32" i="1" s="1"/>
  <c r="P32" i="1"/>
  <c r="N32" i="1"/>
  <c r="M32" i="1"/>
  <c r="L32" i="1"/>
  <c r="K32" i="1"/>
  <c r="V31" i="1"/>
  <c r="W31" i="1" s="1"/>
  <c r="T31" i="1"/>
  <c r="U31" i="1" s="1"/>
  <c r="S31" i="1"/>
  <c r="R31" i="1"/>
  <c r="P31" i="1"/>
  <c r="Q31" i="1" s="1"/>
  <c r="M31" i="1"/>
  <c r="V30" i="1"/>
  <c r="W30" i="1" s="1"/>
  <c r="T30" i="1"/>
  <c r="U30" i="1" s="1"/>
  <c r="R30" i="1"/>
  <c r="S30" i="1" s="1"/>
  <c r="P30" i="1"/>
  <c r="Q30" i="1" s="1"/>
  <c r="M30" i="1"/>
  <c r="V29" i="1"/>
  <c r="W29" i="1" s="1"/>
  <c r="T29" i="1"/>
  <c r="U29" i="1" s="1"/>
  <c r="R29" i="1"/>
  <c r="S29" i="1" s="1"/>
  <c r="P29" i="1"/>
  <c r="Q29" i="1" s="1"/>
  <c r="M29" i="1"/>
  <c r="V28" i="1"/>
  <c r="T28" i="1"/>
  <c r="R28" i="1"/>
  <c r="K28" i="1"/>
  <c r="L28" i="1" s="1"/>
  <c r="S28" i="1" s="1"/>
  <c r="W27" i="1"/>
  <c r="V27" i="1"/>
  <c r="T27" i="1"/>
  <c r="U27" i="1" s="1"/>
  <c r="R27" i="1"/>
  <c r="S27" i="1" s="1"/>
  <c r="Q27" i="1"/>
  <c r="P27" i="1"/>
  <c r="V26" i="1"/>
  <c r="T26" i="1"/>
  <c r="U26" i="1" s="1"/>
  <c r="R26" i="1"/>
  <c r="S26" i="1" s="1"/>
  <c r="P26" i="1"/>
  <c r="K26" i="1"/>
  <c r="L26" i="1" s="1"/>
  <c r="V25" i="1"/>
  <c r="W25" i="1" s="1"/>
  <c r="U25" i="1"/>
  <c r="T25" i="1"/>
  <c r="R25" i="1"/>
  <c r="S25" i="1" s="1"/>
  <c r="P25" i="1"/>
  <c r="Q25" i="1" s="1"/>
  <c r="V24" i="1"/>
  <c r="T24" i="1"/>
  <c r="R24" i="1"/>
  <c r="K24" i="1"/>
  <c r="L24" i="1" s="1"/>
  <c r="V23" i="1"/>
  <c r="W23" i="1" s="1"/>
  <c r="T23" i="1"/>
  <c r="U23" i="1" s="1"/>
  <c r="S23" i="1"/>
  <c r="R23" i="1"/>
  <c r="P23" i="1"/>
  <c r="Q23" i="1" s="1"/>
  <c r="V22" i="1"/>
  <c r="W22" i="1" s="1"/>
  <c r="U22" i="1"/>
  <c r="T22" i="1"/>
  <c r="R22" i="1"/>
  <c r="S22" i="1" s="1"/>
  <c r="P22" i="1"/>
  <c r="Q22" i="1" s="1"/>
  <c r="M22" i="1"/>
  <c r="V21" i="1"/>
  <c r="W21" i="1" s="1"/>
  <c r="T21" i="1"/>
  <c r="U21" i="1" s="1"/>
  <c r="R21" i="1"/>
  <c r="S21" i="1" s="1"/>
  <c r="P21" i="1"/>
  <c r="Q21" i="1" s="1"/>
  <c r="M21" i="1"/>
  <c r="V20" i="1"/>
  <c r="W20" i="1" s="1"/>
  <c r="U20" i="1"/>
  <c r="T20" i="1"/>
  <c r="R20" i="1"/>
  <c r="S20" i="1" s="1"/>
  <c r="P20" i="1"/>
  <c r="Q20" i="1" s="1"/>
  <c r="M20" i="1"/>
  <c r="V19" i="1"/>
  <c r="W19" i="1" s="1"/>
  <c r="T19" i="1"/>
  <c r="U19" i="1" s="1"/>
  <c r="R19" i="1"/>
  <c r="S19" i="1" s="1"/>
  <c r="Q19" i="1"/>
  <c r="P19" i="1"/>
  <c r="M19" i="1"/>
  <c r="V18" i="1"/>
  <c r="W18" i="1" s="1"/>
  <c r="T18" i="1"/>
  <c r="U18" i="1" s="1"/>
  <c r="R18" i="1"/>
  <c r="S18" i="1" s="1"/>
  <c r="Q18" i="1"/>
  <c r="P18" i="1"/>
  <c r="M18" i="1"/>
  <c r="V17" i="1"/>
  <c r="W17" i="1" s="1"/>
  <c r="T17" i="1"/>
  <c r="U17" i="1" s="1"/>
  <c r="R17" i="1"/>
  <c r="S17" i="1" s="1"/>
  <c r="P17" i="1"/>
  <c r="Q17" i="1" s="1"/>
  <c r="V16" i="1"/>
  <c r="W16" i="1" s="1"/>
  <c r="T16" i="1"/>
  <c r="U16" i="1" s="1"/>
  <c r="R16" i="1"/>
  <c r="S16" i="1" s="1"/>
  <c r="P16" i="1"/>
  <c r="Q16" i="1" s="1"/>
  <c r="V15" i="1"/>
  <c r="W15" i="1" s="1"/>
  <c r="T15" i="1"/>
  <c r="U15" i="1" s="1"/>
  <c r="R15" i="1"/>
  <c r="S15" i="1" s="1"/>
  <c r="P15" i="1"/>
  <c r="Q15" i="1" s="1"/>
  <c r="M15" i="1"/>
  <c r="V14" i="1"/>
  <c r="W14" i="1" s="1"/>
  <c r="T14" i="1"/>
  <c r="U14" i="1" s="1"/>
  <c r="S14" i="1"/>
  <c r="R14" i="1"/>
  <c r="P14" i="1"/>
  <c r="Q14" i="1" s="1"/>
  <c r="M14" i="1"/>
  <c r="V13" i="1"/>
  <c r="W13" i="1" s="1"/>
  <c r="T13" i="1"/>
  <c r="U13" i="1" s="1"/>
  <c r="R13" i="1"/>
  <c r="S13" i="1" s="1"/>
  <c r="P13" i="1"/>
  <c r="Q13" i="1" s="1"/>
  <c r="M13" i="1"/>
  <c r="V12" i="1"/>
  <c r="W12" i="1" s="1"/>
  <c r="T12" i="1"/>
  <c r="U12" i="1" s="1"/>
  <c r="R12" i="1"/>
  <c r="S12" i="1" s="1"/>
  <c r="P12" i="1"/>
  <c r="Q12" i="1" s="1"/>
  <c r="M12" i="1"/>
  <c r="V11" i="1"/>
  <c r="W11" i="1" s="1"/>
  <c r="T11" i="1"/>
  <c r="U11" i="1" s="1"/>
  <c r="R11" i="1"/>
  <c r="S11" i="1" s="1"/>
  <c r="P11" i="1"/>
  <c r="Q11" i="1" s="1"/>
  <c r="M11" i="1"/>
  <c r="V10" i="1"/>
  <c r="W10" i="1" s="1"/>
  <c r="T10" i="1"/>
  <c r="U10" i="1" s="1"/>
  <c r="R10" i="1"/>
  <c r="S10" i="1" s="1"/>
  <c r="P10" i="1"/>
  <c r="Q10" i="1" s="1"/>
  <c r="M10" i="1"/>
  <c r="V9" i="1"/>
  <c r="W9" i="1" s="1"/>
  <c r="T9" i="1"/>
  <c r="U9" i="1" s="1"/>
  <c r="R9" i="1"/>
  <c r="S9" i="1" s="1"/>
  <c r="P9" i="1"/>
  <c r="Q9" i="1" s="1"/>
  <c r="M9" i="1"/>
  <c r="V8" i="1"/>
  <c r="W8" i="1" s="1"/>
  <c r="T8" i="1"/>
  <c r="U8" i="1" s="1"/>
  <c r="R8" i="1"/>
  <c r="S8" i="1" s="1"/>
  <c r="P8" i="1"/>
  <c r="Q8" i="1" s="1"/>
  <c r="M8" i="1"/>
  <c r="V7" i="1"/>
  <c r="W7" i="1" s="1"/>
  <c r="T7" i="1"/>
  <c r="U7" i="1" s="1"/>
  <c r="R7" i="1"/>
  <c r="S7" i="1" s="1"/>
  <c r="P7" i="1"/>
  <c r="Q7" i="1" s="1"/>
  <c r="M7" i="1"/>
  <c r="V6" i="1"/>
  <c r="W6" i="1" s="1"/>
  <c r="T6" i="1"/>
  <c r="U6" i="1" s="1"/>
  <c r="R6" i="1"/>
  <c r="S6" i="1" s="1"/>
  <c r="P6" i="1"/>
  <c r="Q6" i="1" s="1"/>
  <c r="K6" i="1"/>
  <c r="V5" i="1"/>
  <c r="W5" i="1" s="1"/>
  <c r="T5" i="1"/>
  <c r="U5" i="1" s="1"/>
  <c r="R5" i="1"/>
  <c r="S5" i="1" s="1"/>
  <c r="P5" i="1"/>
  <c r="Q5" i="1" s="1"/>
  <c r="V4" i="1"/>
  <c r="W4" i="1" s="1"/>
  <c r="T4" i="1"/>
  <c r="U4" i="1" s="1"/>
  <c r="R4" i="1"/>
  <c r="S4" i="1" s="1"/>
  <c r="P4" i="1"/>
  <c r="Q4" i="1" s="1"/>
  <c r="V3" i="1"/>
  <c r="W3" i="1" s="1"/>
  <c r="T3" i="1"/>
  <c r="U3" i="1" s="1"/>
  <c r="R3" i="1"/>
  <c r="S3" i="1" s="1"/>
  <c r="P3" i="1"/>
  <c r="Q3" i="1" s="1"/>
  <c r="M3" i="1"/>
  <c r="V2" i="1"/>
  <c r="T2" i="1"/>
  <c r="R2" i="1"/>
  <c r="P2" i="1"/>
  <c r="N2" i="1"/>
  <c r="Q34" i="1" l="1"/>
  <c r="S34" i="1"/>
  <c r="U33" i="1"/>
  <c r="S36" i="1"/>
  <c r="S2" i="1"/>
  <c r="W33" i="1"/>
  <c r="W34" i="1"/>
  <c r="U36" i="1"/>
  <c r="Q32" i="1"/>
  <c r="W36" i="1"/>
  <c r="S24" i="1"/>
  <c r="Q24" i="1"/>
  <c r="N24" i="1"/>
  <c r="U24" i="1" s="1"/>
  <c r="M24" i="1"/>
  <c r="W28" i="1"/>
  <c r="S40" i="1"/>
  <c r="S41" i="1" s="1"/>
  <c r="N26" i="1"/>
  <c r="W26" i="1" s="1"/>
  <c r="M26" i="1"/>
  <c r="Q26" i="1"/>
  <c r="W2" i="1"/>
  <c r="M28" i="1"/>
  <c r="N28" i="1"/>
  <c r="U28" i="1" s="1"/>
  <c r="Q28" i="1"/>
  <c r="U2" i="1"/>
  <c r="Q2" i="1"/>
  <c r="W24" i="1" l="1"/>
  <c r="U40" i="1"/>
  <c r="U41" i="1" s="1"/>
  <c r="W40" i="1"/>
  <c r="W41" i="1" s="1"/>
  <c r="Q40" i="1"/>
  <c r="Q41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F3DBAF2-7C55-594C-8F82-90C30B60D709}" name="ledTruck_BOM" type="6" refreshedVersion="6" deleted="1" background="1" saveData="1">
    <textPr sourceFile="/Users/willemoldemans/Documents/PROJECTEN/leo_3led_truck/manufacturing/CAD/ledTruck/ledTruck_BOM.csv" decimal="," thousands="." tab="0" semicolon="1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<sst xmlns="http://schemas.openxmlformats.org/spreadsheetml/2006/main" count="227" uniqueCount="167">
  <si>
    <t>ID</t>
  </si>
  <si>
    <t>Name</t>
  </si>
  <si>
    <t>Designator</t>
  </si>
  <si>
    <t>Footprint</t>
  </si>
  <si>
    <t>Quantity</t>
  </si>
  <si>
    <t>Manufacturer Part</t>
  </si>
  <si>
    <t>Manufacturer</t>
  </si>
  <si>
    <t>Supplier</t>
  </si>
  <si>
    <t>Supplier Part</t>
  </si>
  <si>
    <t>moq</t>
  </si>
  <si>
    <t>USB_B_Micro</t>
  </si>
  <si>
    <t>J2</t>
  </si>
  <si>
    <t>USB_Micro_B_Female_10118193-0001LF</t>
  </si>
  <si>
    <t>micro usb ali</t>
  </si>
  <si>
    <t>ali</t>
  </si>
  <si>
    <t>32Khz</t>
  </si>
  <si>
    <t>Y1</t>
  </si>
  <si>
    <t>Oscillator_XLH536025.000000I</t>
  </si>
  <si>
    <t>CM7V-T1A-32.768k-6pF-20PPM-TB-QA</t>
  </si>
  <si>
    <t>MC</t>
  </si>
  <si>
    <t>mouser</t>
  </si>
  <si>
    <t>428-202569-MG01</t>
  </si>
  <si>
    <t>MCP73832T-2ACI_OT</t>
  </si>
  <si>
    <t>U2</t>
  </si>
  <si>
    <t>SOT-753</t>
  </si>
  <si>
    <t>MCP73832T-2ACI/OT</t>
  </si>
  <si>
    <t>579-MCP73832T-2ACIOT</t>
  </si>
  <si>
    <t>TestPoint</t>
  </si>
  <si>
    <t>TP1</t>
  </si>
  <si>
    <t>PC_TEST_POINT_SMD</t>
  </si>
  <si>
    <t>SW_SPDT_MSM</t>
  </si>
  <si>
    <t>SW3,SW2,SW1</t>
  </si>
  <si>
    <t>Toggle_Switch_100SP1T1B4M2QE</t>
  </si>
  <si>
    <t>100K</t>
  </si>
  <si>
    <t>R13</t>
  </si>
  <si>
    <t>0603</t>
  </si>
  <si>
    <t>AC0603FR-10100KL</t>
  </si>
  <si>
    <t>yageo</t>
  </si>
  <si>
    <t>603-AC0603FR-10100KL</t>
  </si>
  <si>
    <t>200K</t>
  </si>
  <si>
    <t>R12</t>
  </si>
  <si>
    <t>AC0603FR-07200KL</t>
  </si>
  <si>
    <t>603-AC0603FR-07200KL</t>
  </si>
  <si>
    <t>0E</t>
  </si>
  <si>
    <t>R14</t>
  </si>
  <si>
    <t>AC0603FR-070RL</t>
  </si>
  <si>
    <t>603-AC0603FR-070RL</t>
  </si>
  <si>
    <t>470E</t>
  </si>
  <si>
    <t>R10</t>
  </si>
  <si>
    <t>AC0603FR-10470RL</t>
  </si>
  <si>
    <t>603-AC0603FR-10470RL</t>
  </si>
  <si>
    <t>1K</t>
  </si>
  <si>
    <t>R9,R11</t>
  </si>
  <si>
    <t>AC0603FR-101KL</t>
  </si>
  <si>
    <t>603-AC0603FR-101KL</t>
  </si>
  <si>
    <t>1M</t>
  </si>
  <si>
    <t>R8</t>
  </si>
  <si>
    <t>AC0603FR-131ML</t>
  </si>
  <si>
    <t>603-AC0603FR-131ML</t>
  </si>
  <si>
    <t>10K</t>
  </si>
  <si>
    <t>R7,R6,R5,R4</t>
  </si>
  <si>
    <t>AC0603FR-1010KL</t>
  </si>
  <si>
    <t>603-AC0603FR-1010KL</t>
  </si>
  <si>
    <t>105E</t>
  </si>
  <si>
    <t>R3,R2,R1</t>
  </si>
  <si>
    <t>AC0603FR-07105RL</t>
  </si>
  <si>
    <t>603-AC0603FR-07105RL</t>
  </si>
  <si>
    <t>2,2uH</t>
  </si>
  <si>
    <t>L1</t>
  </si>
  <si>
    <t>0805</t>
  </si>
  <si>
    <t>LQM21PN2R2NGCDCD</t>
  </si>
  <si>
    <t>murata</t>
  </si>
  <si>
    <t>81-LQM21PN2R2NGCDCD</t>
  </si>
  <si>
    <t>Conn_01x04</t>
  </si>
  <si>
    <t>J3</t>
  </si>
  <si>
    <t>PinHeader_1x4_P2.54mm_Drill1.02mm</t>
  </si>
  <si>
    <t>Conn_01x02_Male</t>
  </si>
  <si>
    <t>J1</t>
  </si>
  <si>
    <t>JST_XH_S2B-XH-A_1x02_P2.50mm_Horizontal</t>
  </si>
  <si>
    <t>S2B-XH-A (LF)(SN)</t>
  </si>
  <si>
    <t>JST</t>
  </si>
  <si>
    <t>Farnell</t>
  </si>
  <si>
    <t>LED (RED)</t>
  </si>
  <si>
    <t>D2</t>
  </si>
  <si>
    <t>APT2012EC</t>
  </si>
  <si>
    <t>Kingbright</t>
  </si>
  <si>
    <t>604-APT2012EC</t>
  </si>
  <si>
    <t>17a</t>
  </si>
  <si>
    <t>LED (GREEN)</t>
  </si>
  <si>
    <t>D1</t>
  </si>
  <si>
    <t>APT2012SGC</t>
  </si>
  <si>
    <t>kingbright</t>
  </si>
  <si>
    <t>604-APT2012SGC</t>
  </si>
  <si>
    <t>4,7uF</t>
  </si>
  <si>
    <t>C9,C7,C1</t>
  </si>
  <si>
    <t>CL21A475KPFNNNG</t>
  </si>
  <si>
    <t>samsung</t>
  </si>
  <si>
    <t>187-CL21A475KPFNNNG</t>
  </si>
  <si>
    <t>100nF</t>
  </si>
  <si>
    <t>C8,C6,C5</t>
  </si>
  <si>
    <t>CL10A104KA8NNNC</t>
  </si>
  <si>
    <t>187-CL10A104KA8NNNC</t>
  </si>
  <si>
    <t>1uF</t>
  </si>
  <si>
    <t>C4</t>
  </si>
  <si>
    <t>CL10A105KA8NNNC</t>
  </si>
  <si>
    <t>187-CL10A105KA8NNNC</t>
  </si>
  <si>
    <t>4,3pF</t>
  </si>
  <si>
    <t>C3,C2</t>
  </si>
  <si>
    <t>CC0603CRNPO9BN4R3</t>
  </si>
  <si>
    <t>603-CC0603CR9BN4R3</t>
  </si>
  <si>
    <t>SJ1-3523N</t>
  </si>
  <si>
    <t>CON1,CON2,CON3</t>
  </si>
  <si>
    <t>3,5mm_straight_circular</t>
  </si>
  <si>
    <t>ali metal</t>
  </si>
  <si>
    <t>STM32L031K6Tx</t>
  </si>
  <si>
    <t>U1</t>
  </si>
  <si>
    <t>QFN-32-1EP_5x5mm</t>
  </si>
  <si>
    <t>STM32L031K6U6TR</t>
  </si>
  <si>
    <t>stm</t>
  </si>
  <si>
    <t>511-STM32L031K6U6TR</t>
  </si>
  <si>
    <t>EG1218</t>
  </si>
  <si>
    <t>S1</t>
  </si>
  <si>
    <t>slids_switch_spdt</t>
  </si>
  <si>
    <t>ali slide switch</t>
  </si>
  <si>
    <t>LM3671MF-3.3</t>
  </si>
  <si>
    <t>U3</t>
  </si>
  <si>
    <t>LM3671MF-3.3NOPB</t>
  </si>
  <si>
    <t>tI</t>
  </si>
  <si>
    <t>926-LM3671MF-3.3NOPB</t>
  </si>
  <si>
    <t>jackplug</t>
  </si>
  <si>
    <t>P1</t>
  </si>
  <si>
    <t>3,5mm 3pos metal</t>
  </si>
  <si>
    <t>5mm led green</t>
  </si>
  <si>
    <t>D3</t>
  </si>
  <si>
    <t>LED green 5mm 10mA 4,7mcd 60degr Fv2,1v</t>
  </si>
  <si>
    <t>HLMP-3507</t>
  </si>
  <si>
    <t>broadcom</t>
  </si>
  <si>
    <t>farnell</t>
  </si>
  <si>
    <t>5mm led red</t>
  </si>
  <si>
    <t>D4</t>
  </si>
  <si>
    <t>LED red 5mm 10mA 6,1mcd 60degr Fv1,9v</t>
  </si>
  <si>
    <t>HLMP-3301</t>
  </si>
  <si>
    <t>5mm led yellow</t>
  </si>
  <si>
    <t>D5</t>
  </si>
  <si>
    <t>LED yellow 5mm 10mA 5,7mcd 60degr Fv2,0</t>
  </si>
  <si>
    <t>HLMP-3401</t>
  </si>
  <si>
    <t>PCB</t>
  </si>
  <si>
    <t>x1</t>
  </si>
  <si>
    <t>76x44, 1,6mm fr4 panel</t>
  </si>
  <si>
    <t>pcbway</t>
  </si>
  <si>
    <t>case</t>
  </si>
  <si>
    <t>x2</t>
  </si>
  <si>
    <t>alu box 80x50x20 black anodized</t>
  </si>
  <si>
    <t>ali alu</t>
  </si>
  <si>
    <t>accu</t>
  </si>
  <si>
    <t>x3</t>
  </si>
  <si>
    <t>accu 3,7v 6x11x60mm 300mA</t>
  </si>
  <si>
    <t>ali 300mA</t>
  </si>
  <si>
    <t>ON3</t>
  </si>
  <si>
    <t>accu 3,7v 6x11x60mm 300mA - PH2</t>
  </si>
  <si>
    <t>PCB assemblage</t>
  </si>
  <si>
    <t>a1</t>
  </si>
  <si>
    <t>willem</t>
  </si>
  <si>
    <t>assemblage</t>
  </si>
  <si>
    <t>a2</t>
  </si>
  <si>
    <t>TOTAL</t>
  </si>
  <si>
    <t>price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</si>
</sst>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.000_ ;_ &quot;€&quot;\ * \-#,##0.000_ ;_ &quot;€&quot;\ * &quot;-&quot;??_ ;_ @_ 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2"/>
    <xf numFmtId="164" fontId="0" fillId="0" borderId="0" xfId="1" applyNumberFormat="1" applyFont="1"/>
    <xf numFmtId="0" fontId="0" fillId="0" borderId="3" xfId="1" applyNumberFormat="1" applyFont="1" applyBorder="1"/>
    <xf numFmtId="44" fontId="0" fillId="0" borderId="4" xfId="1" applyFont="1" applyBorder="1"/>
    <xf numFmtId="0" fontId="0" fillId="0" borderId="0" xfId="0" quotePrefix="1"/>
    <xf numFmtId="0" fontId="0" fillId="0" borderId="3" xfId="0" applyBorder="1"/>
    <xf numFmtId="0" fontId="0" fillId="0" borderId="4" xfId="0" applyBorder="1"/>
    <xf numFmtId="44" fontId="0" fillId="0" borderId="4" xfId="0" applyNumberFormat="1" applyBorder="1"/>
    <xf numFmtId="0" fontId="0" fillId="0" borderId="5" xfId="0" applyBorder="1"/>
    <xf numFmtId="44" fontId="0" fillId="0" borderId="6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edTruck_BOM" connectionId="1" xr16:uid="{592FD6A8-7E22-B348-9A08-89E5737CF42A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l.aliexpress.com/item/1005001699365095.html" TargetMode="External"/><Relationship Id="rId3" Type="http://schemas.openxmlformats.org/officeDocument/2006/relationships/hyperlink" Target="https://nl.aliexpress.com/item/1005001951366191.html" TargetMode="External"/><Relationship Id="rId7" Type="http://schemas.openxmlformats.org/officeDocument/2006/relationships/hyperlink" Target="https://nl.aliexpress.com/item/4001215687040.html" TargetMode="External"/><Relationship Id="rId2" Type="http://schemas.openxmlformats.org/officeDocument/2006/relationships/hyperlink" Target="https://nl.aliexpress.com/item/4001054387864.html" TargetMode="External"/><Relationship Id="rId1" Type="http://schemas.openxmlformats.org/officeDocument/2006/relationships/hyperlink" Target="https://nl.aliexpress.com/item/32854811073.html" TargetMode="External"/><Relationship Id="rId6" Type="http://schemas.openxmlformats.org/officeDocument/2006/relationships/hyperlink" Target="https://nl.aliexpress.com/item/4000595346371.html" TargetMode="External"/><Relationship Id="rId5" Type="http://schemas.openxmlformats.org/officeDocument/2006/relationships/hyperlink" Target="https://nl.aliexpress.com/item/4001365894563.html" TargetMode="External"/><Relationship Id="rId4" Type="http://schemas.openxmlformats.org/officeDocument/2006/relationships/hyperlink" Target="https://nl.aliexpress.com/item/4000033456349.html" TargetMode="External"/><Relationship Id="rId9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56F96-F8F7-D14D-8AC2-B664EE137DC2}">
  <dimension ref="A1:W41"/>
  <sheetViews>
    <sheetView tabSelected="1" workbookViewId="0">
      <pane ySplit="1" topLeftCell="A2" activePane="bottomLeft" state="frozen"/>
      <selection activeCell="G13" sqref="G13"/>
      <selection pane="bottomLeft" activeCell="D34" sqref="D34"/>
    </sheetView>
  </sheetViews>
  <sheetFormatPr baseColWidth="10" defaultRowHeight="16" x14ac:dyDescent="0.2"/>
  <cols>
    <col min="1" max="1" width="3.1640625" bestFit="1" customWidth="1"/>
    <col min="2" max="2" width="16.33203125" bestFit="1" customWidth="1"/>
    <col min="3" max="3" width="18.83203125" customWidth="1"/>
    <col min="4" max="4" width="40" bestFit="1" customWidth="1"/>
    <col min="5" max="5" width="10.83203125" bestFit="1" customWidth="1"/>
    <col min="6" max="6" width="21" customWidth="1"/>
    <col min="7" max="7" width="14.1640625" bestFit="1" customWidth="1"/>
    <col min="9" max="9" width="21" bestFit="1" customWidth="1"/>
    <col min="11" max="14" width="10.83203125" style="3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>
        <v>1</v>
      </c>
      <c r="L1" s="1">
        <v>10</v>
      </c>
      <c r="M1" s="1">
        <v>25</v>
      </c>
      <c r="N1" s="1">
        <v>100</v>
      </c>
      <c r="P1" s="12">
        <v>5</v>
      </c>
      <c r="Q1" s="13"/>
      <c r="R1" s="12">
        <v>10</v>
      </c>
      <c r="S1" s="13"/>
      <c r="T1" s="12">
        <v>50</v>
      </c>
      <c r="U1" s="13"/>
      <c r="V1" s="12">
        <v>100</v>
      </c>
      <c r="W1" s="13"/>
    </row>
    <row r="2" spans="1:23" x14ac:dyDescent="0.2">
      <c r="A2">
        <v>1</v>
      </c>
      <c r="B2" t="s">
        <v>10</v>
      </c>
      <c r="C2" t="s">
        <v>11</v>
      </c>
      <c r="D2" t="s">
        <v>12</v>
      </c>
      <c r="E2">
        <v>1</v>
      </c>
      <c r="F2" s="2" t="s">
        <v>13</v>
      </c>
      <c r="H2" t="s">
        <v>14</v>
      </c>
      <c r="J2">
        <v>100</v>
      </c>
      <c r="N2" s="3">
        <f>(1.93+0.9)/J2</f>
        <v>2.8300000000000002E-2</v>
      </c>
      <c r="P2" s="4">
        <f>IF(P$1*$E2&lt;$J2,$J2,P$1*$E2)</f>
        <v>100</v>
      </c>
      <c r="Q2" s="5">
        <f>IF(P2&gt;=100,P2*$N2,IF(P2&gt;=10,$L2*P2,P2*$K2))</f>
        <v>2.83</v>
      </c>
      <c r="R2" s="4">
        <f>IF(R$1*$E2&lt;$J2,$J2,R$1*$E2)</f>
        <v>100</v>
      </c>
      <c r="S2" s="5">
        <f>IF(R2&gt;=100,R2*$N2,IF(R2&gt;=10,$L2*R2,R2*$K2))</f>
        <v>2.83</v>
      </c>
      <c r="T2" s="4">
        <f>IF(T$1*$E2&lt;$J2,$J2,T$1*$E2)</f>
        <v>100</v>
      </c>
      <c r="U2" s="5">
        <f>IF(T2&gt;=100,T2*$N2,IF(T2&gt;=10,$L2*T2,T2*$K2))</f>
        <v>2.83</v>
      </c>
      <c r="V2" s="4">
        <f>IF(V$1*$E2&lt;$J2,$J2,V$1*$E2)</f>
        <v>100</v>
      </c>
      <c r="W2" s="5">
        <f>IF(V2&gt;=100,V2*$N2,IF(V2&gt;=10,$L2*V2,V2*$K2))</f>
        <v>2.83</v>
      </c>
    </row>
    <row r="3" spans="1:23" x14ac:dyDescent="0.2">
      <c r="A3">
        <v>2</v>
      </c>
      <c r="B3" t="s">
        <v>15</v>
      </c>
      <c r="C3" t="s">
        <v>16</v>
      </c>
      <c r="D3" t="s">
        <v>17</v>
      </c>
      <c r="E3">
        <v>1</v>
      </c>
      <c r="F3" t="s">
        <v>18</v>
      </c>
      <c r="G3" t="s">
        <v>19</v>
      </c>
      <c r="H3" t="s">
        <v>20</v>
      </c>
      <c r="I3" t="s">
        <v>21</v>
      </c>
      <c r="J3">
        <v>1</v>
      </c>
      <c r="K3" s="3">
        <v>0.51800000000000002</v>
      </c>
      <c r="L3" s="3">
        <v>0.38400000000000001</v>
      </c>
      <c r="M3" s="3">
        <f>L3</f>
        <v>0.38400000000000001</v>
      </c>
      <c r="N3" s="3">
        <v>0.34200000000000003</v>
      </c>
      <c r="P3" s="4">
        <f t="shared" ref="P3:P38" si="0">IF(P$1*$E3&lt;$J3,$J3,P$1*$E3)</f>
        <v>5</v>
      </c>
      <c r="Q3" s="5">
        <f t="shared" ref="Q3:Q38" si="1">IF(P3&gt;=100,P3*$N3,IF(P3&gt;=10,$L3*P3,P3*$K3))</f>
        <v>2.59</v>
      </c>
      <c r="R3" s="4">
        <f t="shared" ref="R3:R37" si="2">IF(R$1*$E3&lt;$J3,$J3,R$1*$E3)</f>
        <v>10</v>
      </c>
      <c r="S3" s="5">
        <f t="shared" ref="S3:S38" si="3">IF(R3&gt;=100,R3*$N3,IF(R3&gt;=10,$L3*R3,R3*$K3))</f>
        <v>3.84</v>
      </c>
      <c r="T3" s="4">
        <f t="shared" ref="T3:T38" si="4">IF(T$1*$E3&lt;$J3,$J3,T$1*$E3)</f>
        <v>50</v>
      </c>
      <c r="U3" s="5">
        <f t="shared" ref="U3:U38" si="5">IF(T3&gt;=100,T3*$N3,IF(T3&gt;=10,$L3*T3,T3*$K3))</f>
        <v>19.2</v>
      </c>
      <c r="V3" s="4">
        <f t="shared" ref="V3:V38" si="6">IF(V$1*$E3&lt;$J3,$J3,V$1*$E3)</f>
        <v>100</v>
      </c>
      <c r="W3" s="5">
        <f t="shared" ref="W3:W38" si="7">IF(V3&gt;=100,V3*$N3,IF(V3&gt;=10,$L3*V3,V3*$K3))</f>
        <v>34.200000000000003</v>
      </c>
    </row>
    <row r="4" spans="1:23" x14ac:dyDescent="0.2">
      <c r="A4">
        <v>3</v>
      </c>
      <c r="B4" t="s">
        <v>22</v>
      </c>
      <c r="C4" t="s">
        <v>23</v>
      </c>
      <c r="D4" t="s">
        <v>24</v>
      </c>
      <c r="E4">
        <v>1</v>
      </c>
      <c r="F4" t="s">
        <v>25</v>
      </c>
      <c r="H4" t="s">
        <v>20</v>
      </c>
      <c r="I4" t="s">
        <v>26</v>
      </c>
      <c r="J4">
        <v>1</v>
      </c>
      <c r="K4" s="3">
        <v>0.5</v>
      </c>
      <c r="L4" s="3">
        <v>0.5</v>
      </c>
      <c r="M4" s="3">
        <v>0.41499999999999998</v>
      </c>
      <c r="N4" s="3">
        <v>0.373</v>
      </c>
      <c r="P4" s="4">
        <f t="shared" si="0"/>
        <v>5</v>
      </c>
      <c r="Q4" s="5">
        <f t="shared" si="1"/>
        <v>2.5</v>
      </c>
      <c r="R4" s="4">
        <f t="shared" si="2"/>
        <v>10</v>
      </c>
      <c r="S4" s="5">
        <f t="shared" si="3"/>
        <v>5</v>
      </c>
      <c r="T4" s="4">
        <f t="shared" si="4"/>
        <v>50</v>
      </c>
      <c r="U4" s="5">
        <f t="shared" si="5"/>
        <v>25</v>
      </c>
      <c r="V4" s="4">
        <f t="shared" si="6"/>
        <v>100</v>
      </c>
      <c r="W4" s="5">
        <f t="shared" si="7"/>
        <v>37.299999999999997</v>
      </c>
    </row>
    <row r="5" spans="1:23" x14ac:dyDescent="0.2">
      <c r="A5">
        <v>4</v>
      </c>
      <c r="B5" t="s">
        <v>27</v>
      </c>
      <c r="C5" t="s">
        <v>28</v>
      </c>
      <c r="D5" t="s">
        <v>29</v>
      </c>
      <c r="E5">
        <v>0</v>
      </c>
      <c r="P5" s="4">
        <f t="shared" si="0"/>
        <v>0</v>
      </c>
      <c r="Q5" s="5">
        <f t="shared" si="1"/>
        <v>0</v>
      </c>
      <c r="R5" s="4">
        <f t="shared" si="2"/>
        <v>0</v>
      </c>
      <c r="S5" s="5">
        <f t="shared" si="3"/>
        <v>0</v>
      </c>
      <c r="T5" s="4">
        <f t="shared" si="4"/>
        <v>0</v>
      </c>
      <c r="U5" s="5">
        <f t="shared" si="5"/>
        <v>0</v>
      </c>
      <c r="V5" s="4">
        <f t="shared" si="6"/>
        <v>0</v>
      </c>
      <c r="W5" s="5">
        <f t="shared" si="7"/>
        <v>0</v>
      </c>
    </row>
    <row r="6" spans="1:23" x14ac:dyDescent="0.2">
      <c r="A6">
        <v>5</v>
      </c>
      <c r="B6" t="s">
        <v>30</v>
      </c>
      <c r="C6" t="s">
        <v>31</v>
      </c>
      <c r="D6" t="s">
        <v>32</v>
      </c>
      <c r="E6">
        <v>3</v>
      </c>
      <c r="F6" s="2" t="s">
        <v>14</v>
      </c>
      <c r="H6" t="s">
        <v>14</v>
      </c>
      <c r="J6">
        <v>5</v>
      </c>
      <c r="K6" s="3">
        <f>2.5/J6</f>
        <v>0.5</v>
      </c>
      <c r="L6" s="3">
        <v>0.5</v>
      </c>
      <c r="M6" s="3">
        <v>0.5</v>
      </c>
      <c r="N6" s="3">
        <v>0.5</v>
      </c>
      <c r="P6" s="4">
        <f t="shared" si="0"/>
        <v>15</v>
      </c>
      <c r="Q6" s="5">
        <f t="shared" si="1"/>
        <v>7.5</v>
      </c>
      <c r="R6" s="4">
        <f t="shared" si="2"/>
        <v>30</v>
      </c>
      <c r="S6" s="5">
        <f t="shared" si="3"/>
        <v>15</v>
      </c>
      <c r="T6" s="4">
        <f t="shared" si="4"/>
        <v>150</v>
      </c>
      <c r="U6" s="5">
        <f t="shared" si="5"/>
        <v>75</v>
      </c>
      <c r="V6" s="4">
        <f t="shared" si="6"/>
        <v>300</v>
      </c>
      <c r="W6" s="5">
        <f t="shared" si="7"/>
        <v>150</v>
      </c>
    </row>
    <row r="7" spans="1:23" x14ac:dyDescent="0.2">
      <c r="A7">
        <v>6</v>
      </c>
      <c r="B7" t="s">
        <v>33</v>
      </c>
      <c r="C7" t="s">
        <v>34</v>
      </c>
      <c r="D7" s="6" t="s">
        <v>35</v>
      </c>
      <c r="E7">
        <v>1</v>
      </c>
      <c r="F7" t="s">
        <v>36</v>
      </c>
      <c r="G7" t="s">
        <v>37</v>
      </c>
      <c r="H7" t="s">
        <v>20</v>
      </c>
      <c r="I7" t="s">
        <v>38</v>
      </c>
      <c r="J7">
        <v>1</v>
      </c>
      <c r="K7" s="3">
        <v>8.5000000000000006E-2</v>
      </c>
      <c r="L7" s="3">
        <v>1.9E-2</v>
      </c>
      <c r="M7" s="3">
        <f t="shared" ref="M7:M15" si="8">L7</f>
        <v>1.9E-2</v>
      </c>
      <c r="N7" s="3">
        <v>7.0000000000000001E-3</v>
      </c>
      <c r="P7" s="4">
        <f t="shared" si="0"/>
        <v>5</v>
      </c>
      <c r="Q7" s="5">
        <f t="shared" si="1"/>
        <v>0.42500000000000004</v>
      </c>
      <c r="R7" s="4">
        <f t="shared" si="2"/>
        <v>10</v>
      </c>
      <c r="S7" s="5">
        <f t="shared" si="3"/>
        <v>0.19</v>
      </c>
      <c r="T7" s="4">
        <f t="shared" si="4"/>
        <v>50</v>
      </c>
      <c r="U7" s="5">
        <f t="shared" si="5"/>
        <v>0.95</v>
      </c>
      <c r="V7" s="4">
        <f t="shared" si="6"/>
        <v>100</v>
      </c>
      <c r="W7" s="5">
        <f t="shared" si="7"/>
        <v>0.70000000000000007</v>
      </c>
    </row>
    <row r="8" spans="1:23" x14ac:dyDescent="0.2">
      <c r="A8">
        <v>7</v>
      </c>
      <c r="B8" t="s">
        <v>39</v>
      </c>
      <c r="C8" t="s">
        <v>40</v>
      </c>
      <c r="D8" s="6" t="s">
        <v>35</v>
      </c>
      <c r="E8">
        <v>1</v>
      </c>
      <c r="F8" t="s">
        <v>41</v>
      </c>
      <c r="G8" t="s">
        <v>37</v>
      </c>
      <c r="H8" t="s">
        <v>20</v>
      </c>
      <c r="I8" t="s">
        <v>42</v>
      </c>
      <c r="J8">
        <v>1</v>
      </c>
      <c r="K8" s="3">
        <v>8.5000000000000006E-2</v>
      </c>
      <c r="L8" s="3">
        <v>1.9E-2</v>
      </c>
      <c r="M8" s="3">
        <f t="shared" si="8"/>
        <v>1.9E-2</v>
      </c>
      <c r="N8" s="3">
        <v>7.0000000000000001E-3</v>
      </c>
      <c r="P8" s="4">
        <f t="shared" si="0"/>
        <v>5</v>
      </c>
      <c r="Q8" s="5">
        <f t="shared" si="1"/>
        <v>0.42500000000000004</v>
      </c>
      <c r="R8" s="4">
        <f t="shared" si="2"/>
        <v>10</v>
      </c>
      <c r="S8" s="5">
        <f t="shared" si="3"/>
        <v>0.19</v>
      </c>
      <c r="T8" s="4">
        <f t="shared" si="4"/>
        <v>50</v>
      </c>
      <c r="U8" s="5">
        <f t="shared" si="5"/>
        <v>0.95</v>
      </c>
      <c r="V8" s="4">
        <f t="shared" si="6"/>
        <v>100</v>
      </c>
      <c r="W8" s="5">
        <f t="shared" si="7"/>
        <v>0.70000000000000007</v>
      </c>
    </row>
    <row r="9" spans="1:23" x14ac:dyDescent="0.2">
      <c r="A9">
        <v>8</v>
      </c>
      <c r="B9" t="s">
        <v>43</v>
      </c>
      <c r="C9" t="s">
        <v>44</v>
      </c>
      <c r="D9" s="6" t="s">
        <v>35</v>
      </c>
      <c r="E9">
        <v>1</v>
      </c>
      <c r="F9" t="s">
        <v>45</v>
      </c>
      <c r="G9" t="s">
        <v>37</v>
      </c>
      <c r="H9" t="s">
        <v>20</v>
      </c>
      <c r="I9" t="s">
        <v>46</v>
      </c>
      <c r="J9">
        <v>1</v>
      </c>
      <c r="K9" s="3">
        <v>8.5000000000000006E-2</v>
      </c>
      <c r="L9" s="3">
        <v>1.4999999999999999E-2</v>
      </c>
      <c r="M9" s="3">
        <f t="shared" si="8"/>
        <v>1.4999999999999999E-2</v>
      </c>
      <c r="N9" s="3">
        <v>5.0000000000000001E-3</v>
      </c>
      <c r="P9" s="4">
        <f t="shared" si="0"/>
        <v>5</v>
      </c>
      <c r="Q9" s="5">
        <f t="shared" si="1"/>
        <v>0.42500000000000004</v>
      </c>
      <c r="R9" s="4">
        <f t="shared" si="2"/>
        <v>10</v>
      </c>
      <c r="S9" s="5">
        <f t="shared" si="3"/>
        <v>0.15</v>
      </c>
      <c r="T9" s="4">
        <f t="shared" si="4"/>
        <v>50</v>
      </c>
      <c r="U9" s="5">
        <f t="shared" si="5"/>
        <v>0.75</v>
      </c>
      <c r="V9" s="4">
        <f t="shared" si="6"/>
        <v>100</v>
      </c>
      <c r="W9" s="5">
        <f t="shared" si="7"/>
        <v>0.5</v>
      </c>
    </row>
    <row r="10" spans="1:23" x14ac:dyDescent="0.2">
      <c r="A10">
        <v>9</v>
      </c>
      <c r="B10" t="s">
        <v>47</v>
      </c>
      <c r="C10" t="s">
        <v>48</v>
      </c>
      <c r="D10" s="6" t="s">
        <v>35</v>
      </c>
      <c r="E10">
        <v>1</v>
      </c>
      <c r="F10" t="s">
        <v>49</v>
      </c>
      <c r="G10" t="s">
        <v>37</v>
      </c>
      <c r="H10" t="s">
        <v>20</v>
      </c>
      <c r="I10" t="s">
        <v>50</v>
      </c>
      <c r="J10">
        <v>1</v>
      </c>
      <c r="K10" s="3">
        <v>8.5000000000000006E-2</v>
      </c>
      <c r="L10" s="3">
        <v>2.8000000000000001E-2</v>
      </c>
      <c r="M10" s="3">
        <f t="shared" si="8"/>
        <v>2.8000000000000001E-2</v>
      </c>
      <c r="N10" s="3">
        <v>1.0999999999999999E-2</v>
      </c>
      <c r="P10" s="4">
        <f t="shared" si="0"/>
        <v>5</v>
      </c>
      <c r="Q10" s="5">
        <f t="shared" si="1"/>
        <v>0.42500000000000004</v>
      </c>
      <c r="R10" s="4">
        <f t="shared" si="2"/>
        <v>10</v>
      </c>
      <c r="S10" s="5">
        <f t="shared" si="3"/>
        <v>0.28000000000000003</v>
      </c>
      <c r="T10" s="4">
        <f t="shared" si="4"/>
        <v>50</v>
      </c>
      <c r="U10" s="5">
        <f t="shared" si="5"/>
        <v>1.4000000000000001</v>
      </c>
      <c r="V10" s="4">
        <f t="shared" si="6"/>
        <v>100</v>
      </c>
      <c r="W10" s="5">
        <f t="shared" si="7"/>
        <v>1.0999999999999999</v>
      </c>
    </row>
    <row r="11" spans="1:23" x14ac:dyDescent="0.2">
      <c r="A11">
        <v>10</v>
      </c>
      <c r="B11" t="s">
        <v>51</v>
      </c>
      <c r="C11" t="s">
        <v>52</v>
      </c>
      <c r="D11" s="6" t="s">
        <v>35</v>
      </c>
      <c r="E11">
        <v>2</v>
      </c>
      <c r="F11" t="s">
        <v>53</v>
      </c>
      <c r="G11" t="s">
        <v>37</v>
      </c>
      <c r="H11" t="s">
        <v>20</v>
      </c>
      <c r="I11" t="s">
        <v>54</v>
      </c>
      <c r="J11">
        <v>1</v>
      </c>
      <c r="K11" s="3">
        <v>8.5000000000000006E-2</v>
      </c>
      <c r="L11" s="3">
        <v>1.9E-2</v>
      </c>
      <c r="M11" s="3">
        <f t="shared" si="8"/>
        <v>1.9E-2</v>
      </c>
      <c r="N11" s="3">
        <v>7.0000000000000001E-3</v>
      </c>
      <c r="P11" s="4">
        <f t="shared" si="0"/>
        <v>10</v>
      </c>
      <c r="Q11" s="5">
        <f t="shared" si="1"/>
        <v>0.19</v>
      </c>
      <c r="R11" s="4">
        <f t="shared" si="2"/>
        <v>20</v>
      </c>
      <c r="S11" s="5">
        <f t="shared" si="3"/>
        <v>0.38</v>
      </c>
      <c r="T11" s="4">
        <f t="shared" si="4"/>
        <v>100</v>
      </c>
      <c r="U11" s="5">
        <f t="shared" si="5"/>
        <v>0.70000000000000007</v>
      </c>
      <c r="V11" s="4">
        <f t="shared" si="6"/>
        <v>200</v>
      </c>
      <c r="W11" s="5">
        <f t="shared" si="7"/>
        <v>1.4000000000000001</v>
      </c>
    </row>
    <row r="12" spans="1:23" x14ac:dyDescent="0.2">
      <c r="A12">
        <v>11</v>
      </c>
      <c r="B12" t="s">
        <v>55</v>
      </c>
      <c r="C12" t="s">
        <v>56</v>
      </c>
      <c r="D12" s="6" t="s">
        <v>35</v>
      </c>
      <c r="E12">
        <v>1</v>
      </c>
      <c r="F12" t="s">
        <v>57</v>
      </c>
      <c r="G12" t="s">
        <v>37</v>
      </c>
      <c r="H12" t="s">
        <v>20</v>
      </c>
      <c r="I12" t="s">
        <v>58</v>
      </c>
      <c r="J12">
        <v>1</v>
      </c>
      <c r="K12" s="3">
        <v>8.5000000000000006E-2</v>
      </c>
      <c r="L12" s="3">
        <v>1.9E-2</v>
      </c>
      <c r="M12" s="3">
        <f t="shared" si="8"/>
        <v>1.9E-2</v>
      </c>
      <c r="N12" s="3">
        <v>7.0000000000000001E-3</v>
      </c>
      <c r="P12" s="4">
        <f t="shared" si="0"/>
        <v>5</v>
      </c>
      <c r="Q12" s="5">
        <f t="shared" si="1"/>
        <v>0.42500000000000004</v>
      </c>
      <c r="R12" s="4">
        <f t="shared" si="2"/>
        <v>10</v>
      </c>
      <c r="S12" s="5">
        <f t="shared" si="3"/>
        <v>0.19</v>
      </c>
      <c r="T12" s="4">
        <f t="shared" si="4"/>
        <v>50</v>
      </c>
      <c r="U12" s="5">
        <f t="shared" si="5"/>
        <v>0.95</v>
      </c>
      <c r="V12" s="4">
        <f t="shared" si="6"/>
        <v>100</v>
      </c>
      <c r="W12" s="5">
        <f t="shared" si="7"/>
        <v>0.70000000000000007</v>
      </c>
    </row>
    <row r="13" spans="1:23" x14ac:dyDescent="0.2">
      <c r="A13">
        <v>12</v>
      </c>
      <c r="B13" t="s">
        <v>59</v>
      </c>
      <c r="C13" t="s">
        <v>60</v>
      </c>
      <c r="D13" s="6" t="s">
        <v>35</v>
      </c>
      <c r="E13">
        <v>4</v>
      </c>
      <c r="F13" t="s">
        <v>61</v>
      </c>
      <c r="G13" t="s">
        <v>37</v>
      </c>
      <c r="H13" t="s">
        <v>20</v>
      </c>
      <c r="I13" t="s">
        <v>62</v>
      </c>
      <c r="J13">
        <v>1</v>
      </c>
      <c r="K13" s="3">
        <v>8.5000000000000006E-2</v>
      </c>
      <c r="L13" s="3">
        <v>1.9E-2</v>
      </c>
      <c r="M13" s="3">
        <f t="shared" si="8"/>
        <v>1.9E-2</v>
      </c>
      <c r="N13" s="3">
        <v>7.0000000000000001E-3</v>
      </c>
      <c r="P13" s="4">
        <f t="shared" si="0"/>
        <v>20</v>
      </c>
      <c r="Q13" s="5">
        <f t="shared" si="1"/>
        <v>0.38</v>
      </c>
      <c r="R13" s="4">
        <f t="shared" si="2"/>
        <v>40</v>
      </c>
      <c r="S13" s="5">
        <f t="shared" si="3"/>
        <v>0.76</v>
      </c>
      <c r="T13" s="4">
        <f t="shared" si="4"/>
        <v>200</v>
      </c>
      <c r="U13" s="5">
        <f t="shared" si="5"/>
        <v>1.4000000000000001</v>
      </c>
      <c r="V13" s="4">
        <f t="shared" si="6"/>
        <v>400</v>
      </c>
      <c r="W13" s="5">
        <f t="shared" si="7"/>
        <v>2.8000000000000003</v>
      </c>
    </row>
    <row r="14" spans="1:23" x14ac:dyDescent="0.2">
      <c r="A14">
        <v>13</v>
      </c>
      <c r="B14" t="s">
        <v>63</v>
      </c>
      <c r="C14" t="s">
        <v>64</v>
      </c>
      <c r="D14" s="6" t="s">
        <v>35</v>
      </c>
      <c r="E14">
        <v>3</v>
      </c>
      <c r="F14" t="s">
        <v>65</v>
      </c>
      <c r="G14" t="s">
        <v>37</v>
      </c>
      <c r="H14" t="s">
        <v>20</v>
      </c>
      <c r="I14" t="s">
        <v>66</v>
      </c>
      <c r="J14">
        <v>1</v>
      </c>
      <c r="K14" s="3">
        <v>8.5000000000000006E-2</v>
      </c>
      <c r="L14" s="3">
        <v>1.9E-2</v>
      </c>
      <c r="M14" s="3">
        <f t="shared" si="8"/>
        <v>1.9E-2</v>
      </c>
      <c r="N14" s="3">
        <v>7.0000000000000001E-3</v>
      </c>
      <c r="P14" s="4">
        <f t="shared" si="0"/>
        <v>15</v>
      </c>
      <c r="Q14" s="5">
        <f t="shared" si="1"/>
        <v>0.28499999999999998</v>
      </c>
      <c r="R14" s="4">
        <f t="shared" si="2"/>
        <v>30</v>
      </c>
      <c r="S14" s="5">
        <f t="shared" si="3"/>
        <v>0.56999999999999995</v>
      </c>
      <c r="T14" s="4">
        <f t="shared" si="4"/>
        <v>150</v>
      </c>
      <c r="U14" s="5">
        <f t="shared" si="5"/>
        <v>1.05</v>
      </c>
      <c r="V14" s="4">
        <f t="shared" si="6"/>
        <v>300</v>
      </c>
      <c r="W14" s="5">
        <f t="shared" si="7"/>
        <v>2.1</v>
      </c>
    </row>
    <row r="15" spans="1:23" x14ac:dyDescent="0.2">
      <c r="A15">
        <v>14</v>
      </c>
      <c r="B15" t="s">
        <v>67</v>
      </c>
      <c r="C15" t="s">
        <v>68</v>
      </c>
      <c r="D15" s="6" t="s">
        <v>69</v>
      </c>
      <c r="E15">
        <v>1</v>
      </c>
      <c r="F15" t="s">
        <v>70</v>
      </c>
      <c r="G15" t="s">
        <v>71</v>
      </c>
      <c r="H15" t="s">
        <v>20</v>
      </c>
      <c r="I15" t="s">
        <v>72</v>
      </c>
      <c r="J15">
        <v>1</v>
      </c>
      <c r="K15" s="3">
        <v>0.26300000000000001</v>
      </c>
      <c r="L15" s="3">
        <v>0.183</v>
      </c>
      <c r="M15" s="3">
        <f t="shared" si="8"/>
        <v>0.183</v>
      </c>
      <c r="N15" s="3">
        <v>0.14899999999999999</v>
      </c>
      <c r="P15" s="4">
        <f t="shared" si="0"/>
        <v>5</v>
      </c>
      <c r="Q15" s="5">
        <f t="shared" si="1"/>
        <v>1.3149999999999999</v>
      </c>
      <c r="R15" s="4">
        <f t="shared" si="2"/>
        <v>10</v>
      </c>
      <c r="S15" s="5">
        <f t="shared" si="3"/>
        <v>1.83</v>
      </c>
      <c r="T15" s="4">
        <f t="shared" si="4"/>
        <v>50</v>
      </c>
      <c r="U15" s="5">
        <f t="shared" si="5"/>
        <v>9.15</v>
      </c>
      <c r="V15" s="4">
        <f t="shared" si="6"/>
        <v>100</v>
      </c>
      <c r="W15" s="5">
        <f t="shared" si="7"/>
        <v>14.899999999999999</v>
      </c>
    </row>
    <row r="16" spans="1:23" x14ac:dyDescent="0.2">
      <c r="A16">
        <v>15</v>
      </c>
      <c r="B16" t="s">
        <v>73</v>
      </c>
      <c r="C16" t="s">
        <v>74</v>
      </c>
      <c r="D16" t="s">
        <v>75</v>
      </c>
      <c r="E16">
        <v>0</v>
      </c>
      <c r="P16" s="4">
        <f t="shared" si="0"/>
        <v>0</v>
      </c>
      <c r="Q16" s="5">
        <f t="shared" si="1"/>
        <v>0</v>
      </c>
      <c r="R16" s="4">
        <f t="shared" si="2"/>
        <v>0</v>
      </c>
      <c r="S16" s="5">
        <f t="shared" si="3"/>
        <v>0</v>
      </c>
      <c r="T16" s="4">
        <f t="shared" si="4"/>
        <v>0</v>
      </c>
      <c r="U16" s="5">
        <f t="shared" si="5"/>
        <v>0</v>
      </c>
      <c r="V16" s="4">
        <f t="shared" si="6"/>
        <v>0</v>
      </c>
      <c r="W16" s="5">
        <f t="shared" si="7"/>
        <v>0</v>
      </c>
    </row>
    <row r="17" spans="1:23" x14ac:dyDescent="0.2">
      <c r="A17">
        <v>16</v>
      </c>
      <c r="B17" t="s">
        <v>76</v>
      </c>
      <c r="C17" t="s">
        <v>77</v>
      </c>
      <c r="D17" t="s">
        <v>78</v>
      </c>
      <c r="E17">
        <v>1</v>
      </c>
      <c r="F17" t="s">
        <v>79</v>
      </c>
      <c r="G17" t="s">
        <v>80</v>
      </c>
      <c r="H17" t="s">
        <v>81</v>
      </c>
      <c r="I17">
        <v>1516289</v>
      </c>
      <c r="J17">
        <v>100</v>
      </c>
      <c r="K17" s="3">
        <v>0</v>
      </c>
      <c r="L17" s="3">
        <v>0</v>
      </c>
      <c r="M17" s="3">
        <v>0</v>
      </c>
      <c r="N17" s="3">
        <v>9.8000000000000004E-2</v>
      </c>
      <c r="P17" s="4">
        <f t="shared" si="0"/>
        <v>100</v>
      </c>
      <c r="Q17" s="5">
        <f t="shared" si="1"/>
        <v>9.8000000000000007</v>
      </c>
      <c r="R17" s="4">
        <f t="shared" si="2"/>
        <v>100</v>
      </c>
      <c r="S17" s="5">
        <f t="shared" si="3"/>
        <v>9.8000000000000007</v>
      </c>
      <c r="T17" s="4">
        <f t="shared" si="4"/>
        <v>100</v>
      </c>
      <c r="U17" s="5">
        <f t="shared" si="5"/>
        <v>9.8000000000000007</v>
      </c>
      <c r="V17" s="4">
        <f t="shared" si="6"/>
        <v>100</v>
      </c>
      <c r="W17" s="5">
        <f t="shared" si="7"/>
        <v>9.8000000000000007</v>
      </c>
    </row>
    <row r="18" spans="1:23" x14ac:dyDescent="0.2">
      <c r="A18">
        <v>17</v>
      </c>
      <c r="B18" t="s">
        <v>82</v>
      </c>
      <c r="C18" t="s">
        <v>83</v>
      </c>
      <c r="D18" s="6" t="s">
        <v>69</v>
      </c>
      <c r="E18">
        <v>1</v>
      </c>
      <c r="F18" t="s">
        <v>84</v>
      </c>
      <c r="G18" t="s">
        <v>85</v>
      </c>
      <c r="H18" t="s">
        <v>20</v>
      </c>
      <c r="I18" t="s">
        <v>86</v>
      </c>
      <c r="J18">
        <v>1</v>
      </c>
      <c r="K18" s="3">
        <v>0.161</v>
      </c>
      <c r="L18" s="3">
        <v>0.112</v>
      </c>
      <c r="M18" s="3">
        <f>L18</f>
        <v>0.112</v>
      </c>
      <c r="N18" s="3">
        <v>5.5E-2</v>
      </c>
      <c r="P18" s="4">
        <f t="shared" si="0"/>
        <v>5</v>
      </c>
      <c r="Q18" s="5">
        <f t="shared" si="1"/>
        <v>0.80500000000000005</v>
      </c>
      <c r="R18" s="4">
        <f t="shared" si="2"/>
        <v>10</v>
      </c>
      <c r="S18" s="5">
        <f t="shared" si="3"/>
        <v>1.1200000000000001</v>
      </c>
      <c r="T18" s="4">
        <f t="shared" si="4"/>
        <v>50</v>
      </c>
      <c r="U18" s="5">
        <f t="shared" si="5"/>
        <v>5.6000000000000005</v>
      </c>
      <c r="V18" s="4">
        <f t="shared" si="6"/>
        <v>100</v>
      </c>
      <c r="W18" s="5">
        <f t="shared" si="7"/>
        <v>5.5</v>
      </c>
    </row>
    <row r="19" spans="1:23" x14ac:dyDescent="0.2">
      <c r="A19" t="s">
        <v>87</v>
      </c>
      <c r="B19" t="s">
        <v>88</v>
      </c>
      <c r="C19" t="s">
        <v>89</v>
      </c>
      <c r="D19" s="6" t="s">
        <v>69</v>
      </c>
      <c r="E19">
        <v>1</v>
      </c>
      <c r="F19" t="s">
        <v>90</v>
      </c>
      <c r="G19" t="s">
        <v>91</v>
      </c>
      <c r="H19" t="s">
        <v>20</v>
      </c>
      <c r="I19" t="s">
        <v>92</v>
      </c>
      <c r="J19">
        <v>1</v>
      </c>
      <c r="K19" s="3">
        <v>0.152</v>
      </c>
      <c r="L19" s="3">
        <v>0.112</v>
      </c>
      <c r="M19" s="3">
        <f t="shared" ref="M19:M21" si="9">L19</f>
        <v>0.112</v>
      </c>
      <c r="N19" s="3">
        <v>5.5E-2</v>
      </c>
      <c r="P19" s="4">
        <f t="shared" si="0"/>
        <v>5</v>
      </c>
      <c r="Q19" s="5">
        <f t="shared" si="1"/>
        <v>0.76</v>
      </c>
      <c r="R19" s="4">
        <f t="shared" si="2"/>
        <v>10</v>
      </c>
      <c r="S19" s="5">
        <f t="shared" si="3"/>
        <v>1.1200000000000001</v>
      </c>
      <c r="T19" s="4">
        <f t="shared" si="4"/>
        <v>50</v>
      </c>
      <c r="U19" s="5">
        <f t="shared" si="5"/>
        <v>5.6000000000000005</v>
      </c>
      <c r="V19" s="4">
        <f t="shared" si="6"/>
        <v>100</v>
      </c>
      <c r="W19" s="5">
        <f t="shared" si="7"/>
        <v>5.5</v>
      </c>
    </row>
    <row r="20" spans="1:23" x14ac:dyDescent="0.2">
      <c r="A20">
        <v>18</v>
      </c>
      <c r="B20" t="s">
        <v>93</v>
      </c>
      <c r="C20" t="s">
        <v>94</v>
      </c>
      <c r="D20" s="6" t="s">
        <v>69</v>
      </c>
      <c r="E20">
        <v>3</v>
      </c>
      <c r="F20" t="s">
        <v>95</v>
      </c>
      <c r="G20" t="s">
        <v>96</v>
      </c>
      <c r="H20" t="s">
        <v>20</v>
      </c>
      <c r="I20" t="s">
        <v>97</v>
      </c>
      <c r="J20">
        <v>1</v>
      </c>
      <c r="K20" s="3">
        <v>8.5000000000000006E-2</v>
      </c>
      <c r="L20" s="3">
        <v>3.5999999999999997E-2</v>
      </c>
      <c r="M20" s="3">
        <f t="shared" si="9"/>
        <v>3.5999999999999997E-2</v>
      </c>
      <c r="N20" s="3">
        <v>0.03</v>
      </c>
      <c r="P20" s="4">
        <f t="shared" si="0"/>
        <v>15</v>
      </c>
      <c r="Q20" s="5">
        <f t="shared" si="1"/>
        <v>0.53999999999999992</v>
      </c>
      <c r="R20" s="4">
        <f t="shared" si="2"/>
        <v>30</v>
      </c>
      <c r="S20" s="5">
        <f t="shared" si="3"/>
        <v>1.0799999999999998</v>
      </c>
      <c r="T20" s="4">
        <f t="shared" si="4"/>
        <v>150</v>
      </c>
      <c r="U20" s="5">
        <f t="shared" si="5"/>
        <v>4.5</v>
      </c>
      <c r="V20" s="4">
        <f t="shared" si="6"/>
        <v>300</v>
      </c>
      <c r="W20" s="5">
        <f t="shared" si="7"/>
        <v>9</v>
      </c>
    </row>
    <row r="21" spans="1:23" x14ac:dyDescent="0.2">
      <c r="A21">
        <v>19</v>
      </c>
      <c r="B21" t="s">
        <v>98</v>
      </c>
      <c r="C21" t="s">
        <v>99</v>
      </c>
      <c r="D21" s="6" t="s">
        <v>35</v>
      </c>
      <c r="E21">
        <v>3</v>
      </c>
      <c r="F21" t="s">
        <v>100</v>
      </c>
      <c r="G21" t="s">
        <v>96</v>
      </c>
      <c r="H21" t="s">
        <v>20</v>
      </c>
      <c r="I21" t="s">
        <v>101</v>
      </c>
      <c r="J21">
        <v>1</v>
      </c>
      <c r="K21" s="3">
        <v>8.5000000000000006E-2</v>
      </c>
      <c r="L21" s="3">
        <v>1.9E-2</v>
      </c>
      <c r="M21" s="3">
        <f t="shared" si="9"/>
        <v>1.9E-2</v>
      </c>
      <c r="N21" s="3">
        <v>1.4999999999999999E-2</v>
      </c>
      <c r="P21" s="4">
        <f t="shared" si="0"/>
        <v>15</v>
      </c>
      <c r="Q21" s="5">
        <f t="shared" si="1"/>
        <v>0.28499999999999998</v>
      </c>
      <c r="R21" s="4">
        <f t="shared" si="2"/>
        <v>30</v>
      </c>
      <c r="S21" s="5">
        <f t="shared" si="3"/>
        <v>0.56999999999999995</v>
      </c>
      <c r="T21" s="4">
        <f t="shared" si="4"/>
        <v>150</v>
      </c>
      <c r="U21" s="5">
        <f t="shared" si="5"/>
        <v>2.25</v>
      </c>
      <c r="V21" s="4">
        <f t="shared" si="6"/>
        <v>300</v>
      </c>
      <c r="W21" s="5">
        <f t="shared" si="7"/>
        <v>4.5</v>
      </c>
    </row>
    <row r="22" spans="1:23" x14ac:dyDescent="0.2">
      <c r="A22">
        <v>20</v>
      </c>
      <c r="B22" t="s">
        <v>102</v>
      </c>
      <c r="C22" t="s">
        <v>103</v>
      </c>
      <c r="D22" s="6" t="s">
        <v>69</v>
      </c>
      <c r="E22">
        <v>1</v>
      </c>
      <c r="F22" t="s">
        <v>104</v>
      </c>
      <c r="G22" t="s">
        <v>96</v>
      </c>
      <c r="H22" t="s">
        <v>20</v>
      </c>
      <c r="I22" t="s">
        <v>105</v>
      </c>
      <c r="J22">
        <v>1</v>
      </c>
      <c r="K22" s="3">
        <v>0.85</v>
      </c>
      <c r="L22" s="3">
        <v>1.6E-2</v>
      </c>
      <c r="M22" s="3">
        <f>L22</f>
        <v>1.6E-2</v>
      </c>
      <c r="N22" s="3">
        <v>1.4E-2</v>
      </c>
      <c r="P22" s="4">
        <f t="shared" si="0"/>
        <v>5</v>
      </c>
      <c r="Q22" s="5">
        <f t="shared" si="1"/>
        <v>4.25</v>
      </c>
      <c r="R22" s="4">
        <f t="shared" si="2"/>
        <v>10</v>
      </c>
      <c r="S22" s="5">
        <f t="shared" si="3"/>
        <v>0.16</v>
      </c>
      <c r="T22" s="4">
        <f t="shared" si="4"/>
        <v>50</v>
      </c>
      <c r="U22" s="5">
        <f t="shared" si="5"/>
        <v>0.8</v>
      </c>
      <c r="V22" s="4">
        <f t="shared" si="6"/>
        <v>100</v>
      </c>
      <c r="W22" s="5">
        <f t="shared" si="7"/>
        <v>1.4000000000000001</v>
      </c>
    </row>
    <row r="23" spans="1:23" x14ac:dyDescent="0.2">
      <c r="A23">
        <v>21</v>
      </c>
      <c r="B23" t="s">
        <v>106</v>
      </c>
      <c r="C23" t="s">
        <v>107</v>
      </c>
      <c r="D23" s="6" t="s">
        <v>35</v>
      </c>
      <c r="E23">
        <v>2</v>
      </c>
      <c r="F23" t="s">
        <v>108</v>
      </c>
      <c r="H23" t="s">
        <v>20</v>
      </c>
      <c r="I23" t="s">
        <v>109</v>
      </c>
      <c r="J23">
        <v>1</v>
      </c>
      <c r="K23" s="3">
        <v>0.09</v>
      </c>
      <c r="L23" s="3">
        <v>0.04</v>
      </c>
      <c r="M23" s="3">
        <v>0.04</v>
      </c>
      <c r="N23" s="3">
        <v>0.02</v>
      </c>
      <c r="P23" s="4">
        <f t="shared" si="0"/>
        <v>10</v>
      </c>
      <c r="Q23" s="5">
        <f t="shared" si="1"/>
        <v>0.4</v>
      </c>
      <c r="R23" s="4">
        <f t="shared" si="2"/>
        <v>20</v>
      </c>
      <c r="S23" s="5">
        <f t="shared" si="3"/>
        <v>0.8</v>
      </c>
      <c r="T23" s="4">
        <f t="shared" si="4"/>
        <v>100</v>
      </c>
      <c r="U23" s="5">
        <f t="shared" si="5"/>
        <v>2</v>
      </c>
      <c r="V23" s="4">
        <f t="shared" si="6"/>
        <v>200</v>
      </c>
      <c r="W23" s="5">
        <f t="shared" si="7"/>
        <v>4</v>
      </c>
    </row>
    <row r="24" spans="1:23" x14ac:dyDescent="0.2">
      <c r="A24">
        <v>22</v>
      </c>
      <c r="B24" t="s">
        <v>110</v>
      </c>
      <c r="C24" t="s">
        <v>111</v>
      </c>
      <c r="D24" t="s">
        <v>112</v>
      </c>
      <c r="E24">
        <v>3</v>
      </c>
      <c r="F24" s="2" t="s">
        <v>113</v>
      </c>
      <c r="H24" t="s">
        <v>14</v>
      </c>
      <c r="J24">
        <v>10</v>
      </c>
      <c r="K24" s="3">
        <f>(0.91+1.79)/J24</f>
        <v>0.27</v>
      </c>
      <c r="L24" s="3">
        <f>K24</f>
        <v>0.27</v>
      </c>
      <c r="M24" s="3">
        <f>L24</f>
        <v>0.27</v>
      </c>
      <c r="N24" s="3">
        <f>L24</f>
        <v>0.27</v>
      </c>
      <c r="P24" s="4">
        <v>20</v>
      </c>
      <c r="Q24" s="5">
        <f t="shared" si="1"/>
        <v>5.4</v>
      </c>
      <c r="R24" s="4">
        <f t="shared" si="2"/>
        <v>30</v>
      </c>
      <c r="S24" s="5">
        <f t="shared" si="3"/>
        <v>8.1000000000000014</v>
      </c>
      <c r="T24" s="4">
        <f t="shared" si="4"/>
        <v>150</v>
      </c>
      <c r="U24" s="5">
        <f t="shared" si="5"/>
        <v>40.5</v>
      </c>
      <c r="V24" s="4">
        <f t="shared" si="6"/>
        <v>300</v>
      </c>
      <c r="W24" s="5">
        <f t="shared" si="7"/>
        <v>81</v>
      </c>
    </row>
    <row r="25" spans="1:23" x14ac:dyDescent="0.2">
      <c r="A25">
        <v>23</v>
      </c>
      <c r="B25" t="s">
        <v>114</v>
      </c>
      <c r="C25" t="s">
        <v>115</v>
      </c>
      <c r="D25" t="s">
        <v>116</v>
      </c>
      <c r="E25">
        <v>1</v>
      </c>
      <c r="F25" t="s">
        <v>117</v>
      </c>
      <c r="G25" t="s">
        <v>118</v>
      </c>
      <c r="H25" t="s">
        <v>20</v>
      </c>
      <c r="I25" t="s">
        <v>119</v>
      </c>
      <c r="J25">
        <v>1</v>
      </c>
      <c r="K25" s="3">
        <v>2.29</v>
      </c>
      <c r="L25" s="3">
        <v>1.94</v>
      </c>
      <c r="M25" s="3">
        <v>1.94</v>
      </c>
      <c r="N25" s="3">
        <v>1.65</v>
      </c>
      <c r="P25" s="4">
        <f t="shared" si="0"/>
        <v>5</v>
      </c>
      <c r="Q25" s="5">
        <f t="shared" si="1"/>
        <v>11.45</v>
      </c>
      <c r="R25" s="4">
        <f t="shared" si="2"/>
        <v>10</v>
      </c>
      <c r="S25" s="5">
        <f t="shared" si="3"/>
        <v>19.399999999999999</v>
      </c>
      <c r="T25" s="4">
        <f t="shared" si="4"/>
        <v>50</v>
      </c>
      <c r="U25" s="5">
        <f t="shared" si="5"/>
        <v>97</v>
      </c>
      <c r="V25" s="4">
        <f t="shared" si="6"/>
        <v>100</v>
      </c>
      <c r="W25" s="5">
        <f t="shared" si="7"/>
        <v>165</v>
      </c>
    </row>
    <row r="26" spans="1:23" x14ac:dyDescent="0.2">
      <c r="A26">
        <v>24</v>
      </c>
      <c r="B26" t="s">
        <v>120</v>
      </c>
      <c r="C26" t="s">
        <v>121</v>
      </c>
      <c r="D26" t="s">
        <v>122</v>
      </c>
      <c r="E26">
        <v>1</v>
      </c>
      <c r="F26" s="2" t="s">
        <v>123</v>
      </c>
      <c r="H26" t="s">
        <v>14</v>
      </c>
      <c r="J26">
        <v>20</v>
      </c>
      <c r="K26" s="3">
        <f>(1.52+0.85)/J26</f>
        <v>0.11850000000000001</v>
      </c>
      <c r="L26" s="3">
        <f>K26</f>
        <v>0.11850000000000001</v>
      </c>
      <c r="M26" s="3">
        <f>L26</f>
        <v>0.11850000000000001</v>
      </c>
      <c r="N26" s="3">
        <f>L26</f>
        <v>0.11850000000000001</v>
      </c>
      <c r="P26" s="4">
        <f t="shared" si="0"/>
        <v>20</v>
      </c>
      <c r="Q26" s="5">
        <f t="shared" si="1"/>
        <v>2.37</v>
      </c>
      <c r="R26" s="4">
        <f t="shared" si="2"/>
        <v>20</v>
      </c>
      <c r="S26" s="5">
        <f t="shared" si="3"/>
        <v>2.37</v>
      </c>
      <c r="T26" s="4">
        <f t="shared" si="4"/>
        <v>50</v>
      </c>
      <c r="U26" s="5">
        <f t="shared" si="5"/>
        <v>5.9250000000000007</v>
      </c>
      <c r="V26" s="4">
        <f t="shared" si="6"/>
        <v>100</v>
      </c>
      <c r="W26" s="5">
        <f t="shared" si="7"/>
        <v>11.850000000000001</v>
      </c>
    </row>
    <row r="27" spans="1:23" x14ac:dyDescent="0.2">
      <c r="A27">
        <v>25</v>
      </c>
      <c r="B27" t="s">
        <v>124</v>
      </c>
      <c r="C27" t="s">
        <v>125</v>
      </c>
      <c r="D27" t="s">
        <v>24</v>
      </c>
      <c r="E27">
        <v>1</v>
      </c>
      <c r="F27" t="s">
        <v>126</v>
      </c>
      <c r="G27" t="s">
        <v>127</v>
      </c>
      <c r="H27" t="s">
        <v>20</v>
      </c>
      <c r="I27" t="s">
        <v>128</v>
      </c>
      <c r="J27">
        <v>1</v>
      </c>
      <c r="K27" s="3">
        <v>1.19</v>
      </c>
      <c r="L27" s="3">
        <v>1.01</v>
      </c>
      <c r="M27" s="3">
        <v>1.01</v>
      </c>
      <c r="N27" s="3">
        <v>0.77</v>
      </c>
      <c r="P27" s="4">
        <f t="shared" si="0"/>
        <v>5</v>
      </c>
      <c r="Q27" s="5">
        <f t="shared" si="1"/>
        <v>5.9499999999999993</v>
      </c>
      <c r="R27" s="4">
        <f t="shared" si="2"/>
        <v>10</v>
      </c>
      <c r="S27" s="5">
        <f t="shared" si="3"/>
        <v>10.1</v>
      </c>
      <c r="T27" s="4">
        <f t="shared" si="4"/>
        <v>50</v>
      </c>
      <c r="U27" s="5">
        <f t="shared" si="5"/>
        <v>50.5</v>
      </c>
      <c r="V27" s="4">
        <f t="shared" si="6"/>
        <v>100</v>
      </c>
      <c r="W27" s="5">
        <f t="shared" si="7"/>
        <v>77</v>
      </c>
    </row>
    <row r="28" spans="1:23" x14ac:dyDescent="0.2">
      <c r="A28">
        <v>26</v>
      </c>
      <c r="B28" t="s">
        <v>129</v>
      </c>
      <c r="C28" t="s">
        <v>130</v>
      </c>
      <c r="D28" t="s">
        <v>131</v>
      </c>
      <c r="E28">
        <v>3</v>
      </c>
      <c r="F28" s="2" t="s">
        <v>113</v>
      </c>
      <c r="H28" t="s">
        <v>14</v>
      </c>
      <c r="J28">
        <v>2</v>
      </c>
      <c r="K28" s="3">
        <f>(0.66+0.51)/2</f>
        <v>0.58499999999999996</v>
      </c>
      <c r="L28" s="3">
        <f>K28</f>
        <v>0.58499999999999996</v>
      </c>
      <c r="M28" s="3">
        <f>L28</f>
        <v>0.58499999999999996</v>
      </c>
      <c r="N28" s="3">
        <f>L28</f>
        <v>0.58499999999999996</v>
      </c>
      <c r="P28" s="4">
        <v>16</v>
      </c>
      <c r="Q28" s="5">
        <f t="shared" si="1"/>
        <v>9.36</v>
      </c>
      <c r="R28" s="4">
        <f t="shared" si="2"/>
        <v>30</v>
      </c>
      <c r="S28" s="5">
        <f t="shared" si="3"/>
        <v>17.549999999999997</v>
      </c>
      <c r="T28" s="4">
        <f t="shared" si="4"/>
        <v>150</v>
      </c>
      <c r="U28" s="5">
        <f t="shared" si="5"/>
        <v>87.75</v>
      </c>
      <c r="V28" s="4">
        <f t="shared" si="6"/>
        <v>300</v>
      </c>
      <c r="W28" s="5">
        <f t="shared" si="7"/>
        <v>175.5</v>
      </c>
    </row>
    <row r="29" spans="1:23" x14ac:dyDescent="0.2">
      <c r="A29">
        <v>27</v>
      </c>
      <c r="B29" t="s">
        <v>132</v>
      </c>
      <c r="C29" t="s">
        <v>133</v>
      </c>
      <c r="D29" t="s">
        <v>134</v>
      </c>
      <c r="E29">
        <v>1</v>
      </c>
      <c r="F29" t="s">
        <v>135</v>
      </c>
      <c r="G29" t="s">
        <v>136</v>
      </c>
      <c r="H29" t="s">
        <v>137</v>
      </c>
      <c r="I29">
        <v>1003214</v>
      </c>
      <c r="J29">
        <v>5</v>
      </c>
      <c r="K29" s="3">
        <v>0.38400000000000001</v>
      </c>
      <c r="L29" s="3">
        <v>0.217</v>
      </c>
      <c r="M29" s="3">
        <f>L29</f>
        <v>0.217</v>
      </c>
      <c r="N29" s="3">
        <v>0.13200000000000001</v>
      </c>
      <c r="P29" s="4">
        <f t="shared" si="0"/>
        <v>5</v>
      </c>
      <c r="Q29" s="5">
        <f t="shared" si="1"/>
        <v>1.92</v>
      </c>
      <c r="R29" s="4">
        <f t="shared" si="2"/>
        <v>10</v>
      </c>
      <c r="S29" s="5">
        <f t="shared" si="3"/>
        <v>2.17</v>
      </c>
      <c r="T29" s="4">
        <f t="shared" si="4"/>
        <v>50</v>
      </c>
      <c r="U29" s="5">
        <f t="shared" si="5"/>
        <v>10.85</v>
      </c>
      <c r="V29" s="4">
        <f t="shared" si="6"/>
        <v>100</v>
      </c>
      <c r="W29" s="5">
        <f t="shared" si="7"/>
        <v>13.200000000000001</v>
      </c>
    </row>
    <row r="30" spans="1:23" x14ac:dyDescent="0.2">
      <c r="A30">
        <v>28</v>
      </c>
      <c r="B30" t="s">
        <v>138</v>
      </c>
      <c r="C30" t="s">
        <v>139</v>
      </c>
      <c r="D30" t="s">
        <v>140</v>
      </c>
      <c r="E30">
        <v>1</v>
      </c>
      <c r="F30" t="s">
        <v>141</v>
      </c>
      <c r="G30" t="s">
        <v>136</v>
      </c>
      <c r="H30" t="s">
        <v>137</v>
      </c>
      <c r="I30">
        <v>1003211</v>
      </c>
      <c r="J30">
        <v>5</v>
      </c>
      <c r="K30" s="3">
        <v>0.38400000000000001</v>
      </c>
      <c r="L30" s="3">
        <v>0.217</v>
      </c>
      <c r="M30" s="3">
        <f>L30</f>
        <v>0.217</v>
      </c>
      <c r="N30" s="3">
        <v>0.13200000000000001</v>
      </c>
      <c r="P30" s="4">
        <f t="shared" si="0"/>
        <v>5</v>
      </c>
      <c r="Q30" s="5">
        <f t="shared" si="1"/>
        <v>1.92</v>
      </c>
      <c r="R30" s="4">
        <f t="shared" si="2"/>
        <v>10</v>
      </c>
      <c r="S30" s="5">
        <f t="shared" si="3"/>
        <v>2.17</v>
      </c>
      <c r="T30" s="4">
        <f t="shared" si="4"/>
        <v>50</v>
      </c>
      <c r="U30" s="5">
        <f t="shared" si="5"/>
        <v>10.85</v>
      </c>
      <c r="V30" s="4">
        <f t="shared" si="6"/>
        <v>100</v>
      </c>
      <c r="W30" s="5">
        <f t="shared" si="7"/>
        <v>13.200000000000001</v>
      </c>
    </row>
    <row r="31" spans="1:23" x14ac:dyDescent="0.2">
      <c r="A31">
        <v>29</v>
      </c>
      <c r="B31" t="s">
        <v>142</v>
      </c>
      <c r="C31" t="s">
        <v>143</v>
      </c>
      <c r="D31" t="s">
        <v>144</v>
      </c>
      <c r="E31">
        <v>1</v>
      </c>
      <c r="F31" t="s">
        <v>145</v>
      </c>
      <c r="G31" t="s">
        <v>136</v>
      </c>
      <c r="H31" t="s">
        <v>137</v>
      </c>
      <c r="I31">
        <v>1003213</v>
      </c>
      <c r="J31">
        <v>5</v>
      </c>
      <c r="K31" s="3">
        <v>0.38400000000000001</v>
      </c>
      <c r="L31" s="3">
        <v>0.217</v>
      </c>
      <c r="M31" s="3">
        <f>L31</f>
        <v>0.217</v>
      </c>
      <c r="N31" s="3">
        <v>0.13200000000000001</v>
      </c>
      <c r="P31" s="4">
        <f t="shared" si="0"/>
        <v>5</v>
      </c>
      <c r="Q31" s="5">
        <f t="shared" si="1"/>
        <v>1.92</v>
      </c>
      <c r="R31" s="4">
        <f t="shared" si="2"/>
        <v>10</v>
      </c>
      <c r="S31" s="5">
        <f t="shared" si="3"/>
        <v>2.17</v>
      </c>
      <c r="T31" s="4">
        <f t="shared" si="4"/>
        <v>50</v>
      </c>
      <c r="U31" s="5">
        <f t="shared" si="5"/>
        <v>10.85</v>
      </c>
      <c r="V31" s="4">
        <f t="shared" si="6"/>
        <v>100</v>
      </c>
      <c r="W31" s="5">
        <f t="shared" si="7"/>
        <v>13.200000000000001</v>
      </c>
    </row>
    <row r="32" spans="1:23" x14ac:dyDescent="0.2">
      <c r="A32">
        <v>30</v>
      </c>
      <c r="B32" t="s">
        <v>146</v>
      </c>
      <c r="C32" t="s">
        <v>147</v>
      </c>
      <c r="D32" t="s">
        <v>148</v>
      </c>
      <c r="E32">
        <v>0</v>
      </c>
      <c r="H32" t="s">
        <v>149</v>
      </c>
      <c r="J32">
        <v>5</v>
      </c>
      <c r="K32" s="3">
        <f>43*0.84/J32</f>
        <v>7.2239999999999993</v>
      </c>
      <c r="L32" s="3">
        <f>44*0.84/10</f>
        <v>3.6960000000000002</v>
      </c>
      <c r="M32" s="3">
        <f>67*0.84/50</f>
        <v>1.1255999999999999</v>
      </c>
      <c r="N32" s="3">
        <f>103*0.84/100</f>
        <v>0.86519999999999997</v>
      </c>
      <c r="P32" s="4">
        <f t="shared" si="0"/>
        <v>5</v>
      </c>
      <c r="Q32" s="5">
        <f t="shared" si="1"/>
        <v>36.119999999999997</v>
      </c>
      <c r="R32" s="4">
        <f t="shared" si="2"/>
        <v>5</v>
      </c>
      <c r="S32" s="5">
        <f t="shared" si="3"/>
        <v>36.119999999999997</v>
      </c>
      <c r="T32" s="4">
        <f t="shared" si="4"/>
        <v>5</v>
      </c>
      <c r="U32" s="5">
        <f t="shared" si="5"/>
        <v>36.119999999999997</v>
      </c>
      <c r="V32" s="4">
        <f t="shared" si="6"/>
        <v>5</v>
      </c>
      <c r="W32" s="5">
        <f t="shared" si="7"/>
        <v>36.119999999999997</v>
      </c>
    </row>
    <row r="33" spans="1:23" x14ac:dyDescent="0.2">
      <c r="A33">
        <v>31</v>
      </c>
      <c r="B33" t="s">
        <v>146</v>
      </c>
      <c r="C33" t="s">
        <v>147</v>
      </c>
      <c r="D33" t="s">
        <v>148</v>
      </c>
      <c r="E33">
        <v>1</v>
      </c>
      <c r="J33">
        <v>5</v>
      </c>
      <c r="K33" s="3">
        <f>(1.65+7.31)/5</f>
        <v>1.7919999999999998</v>
      </c>
      <c r="L33" s="3">
        <f>(4.12+7.44)/10</f>
        <v>1.1560000000000001</v>
      </c>
      <c r="M33" s="3">
        <f>(8.81+8.2)/25</f>
        <v>0.68039999999999989</v>
      </c>
      <c r="N33" s="3">
        <f>(24.53+20)/100</f>
        <v>0.44530000000000003</v>
      </c>
      <c r="P33" s="4">
        <f t="shared" si="0"/>
        <v>5</v>
      </c>
      <c r="Q33" s="5">
        <f t="shared" si="1"/>
        <v>8.9599999999999991</v>
      </c>
      <c r="R33" s="4">
        <f t="shared" si="2"/>
        <v>10</v>
      </c>
      <c r="S33" s="5">
        <f t="shared" si="3"/>
        <v>11.560000000000002</v>
      </c>
      <c r="T33" s="4">
        <f t="shared" si="4"/>
        <v>50</v>
      </c>
      <c r="U33" s="5">
        <f t="shared" si="5"/>
        <v>57.800000000000004</v>
      </c>
      <c r="V33" s="4">
        <f t="shared" si="6"/>
        <v>100</v>
      </c>
      <c r="W33" s="5">
        <f t="shared" si="7"/>
        <v>44.53</v>
      </c>
    </row>
    <row r="34" spans="1:23" x14ac:dyDescent="0.2">
      <c r="A34">
        <v>32</v>
      </c>
      <c r="B34" t="s">
        <v>150</v>
      </c>
      <c r="C34" t="s">
        <v>151</v>
      </c>
      <c r="D34" t="s">
        <v>152</v>
      </c>
      <c r="E34">
        <v>1</v>
      </c>
      <c r="F34" s="2" t="s">
        <v>153</v>
      </c>
      <c r="J34">
        <v>1</v>
      </c>
      <c r="K34" s="3">
        <f>2.94+0.25</f>
        <v>3.19</v>
      </c>
      <c r="L34" s="3">
        <f t="shared" ref="L34:N34" si="10">2.94+0.25</f>
        <v>3.19</v>
      </c>
      <c r="M34" s="3">
        <f t="shared" si="10"/>
        <v>3.19</v>
      </c>
      <c r="N34" s="3">
        <f t="shared" si="10"/>
        <v>3.19</v>
      </c>
      <c r="P34" s="4">
        <f t="shared" si="0"/>
        <v>5</v>
      </c>
      <c r="Q34" s="5">
        <f t="shared" si="1"/>
        <v>15.95</v>
      </c>
      <c r="R34" s="4">
        <f t="shared" si="2"/>
        <v>10</v>
      </c>
      <c r="S34" s="5">
        <f t="shared" si="3"/>
        <v>31.9</v>
      </c>
      <c r="T34" s="4">
        <f t="shared" si="4"/>
        <v>50</v>
      </c>
      <c r="U34" s="5">
        <f t="shared" si="5"/>
        <v>159.5</v>
      </c>
      <c r="V34" s="4">
        <f t="shared" si="6"/>
        <v>100</v>
      </c>
      <c r="W34" s="5">
        <f t="shared" si="7"/>
        <v>319</v>
      </c>
    </row>
    <row r="35" spans="1:23" x14ac:dyDescent="0.2">
      <c r="B35" t="s">
        <v>154</v>
      </c>
      <c r="C35" t="s">
        <v>155</v>
      </c>
      <c r="D35" t="s">
        <v>156</v>
      </c>
      <c r="E35">
        <v>0</v>
      </c>
      <c r="F35" s="2" t="s">
        <v>157</v>
      </c>
      <c r="G35" t="s">
        <v>158</v>
      </c>
      <c r="H35" t="s">
        <v>14</v>
      </c>
      <c r="J35">
        <v>1</v>
      </c>
      <c r="K35" s="3">
        <v>5.28</v>
      </c>
      <c r="L35" s="3">
        <f>26.04/10</f>
        <v>2.6040000000000001</v>
      </c>
      <c r="M35" s="3">
        <f>26.04/10</f>
        <v>2.6040000000000001</v>
      </c>
      <c r="N35" s="3">
        <f>26.04/10</f>
        <v>2.6040000000000001</v>
      </c>
      <c r="P35" s="4">
        <f t="shared" si="0"/>
        <v>1</v>
      </c>
      <c r="Q35" s="5">
        <f t="shared" si="1"/>
        <v>5.28</v>
      </c>
      <c r="R35" s="4">
        <f t="shared" si="2"/>
        <v>1</v>
      </c>
      <c r="S35" s="5">
        <f t="shared" si="3"/>
        <v>5.28</v>
      </c>
      <c r="T35" s="4">
        <f t="shared" si="4"/>
        <v>1</v>
      </c>
      <c r="U35" s="5">
        <f t="shared" si="5"/>
        <v>5.28</v>
      </c>
      <c r="V35" s="4">
        <f t="shared" si="6"/>
        <v>1</v>
      </c>
      <c r="W35" s="5">
        <f t="shared" si="7"/>
        <v>5.28</v>
      </c>
    </row>
    <row r="36" spans="1:23" x14ac:dyDescent="0.2">
      <c r="B36" t="s">
        <v>154</v>
      </c>
      <c r="C36" t="s">
        <v>155</v>
      </c>
      <c r="D36" t="s">
        <v>159</v>
      </c>
      <c r="E36">
        <v>1</v>
      </c>
      <c r="F36" s="2" t="s">
        <v>157</v>
      </c>
      <c r="H36" t="s">
        <v>14</v>
      </c>
      <c r="J36">
        <v>1</v>
      </c>
      <c r="K36" s="3">
        <v>5.0599999999999996</v>
      </c>
      <c r="L36" s="3">
        <f>22.93/10</f>
        <v>2.2930000000000001</v>
      </c>
      <c r="M36" s="3">
        <f>22.93/10</f>
        <v>2.2930000000000001</v>
      </c>
      <c r="N36" s="3">
        <f>22.93/10</f>
        <v>2.2930000000000001</v>
      </c>
      <c r="P36" s="4">
        <f t="shared" si="0"/>
        <v>5</v>
      </c>
      <c r="Q36" s="5">
        <f t="shared" si="1"/>
        <v>25.299999999999997</v>
      </c>
      <c r="R36" s="4">
        <f t="shared" si="2"/>
        <v>10</v>
      </c>
      <c r="S36" s="5">
        <f t="shared" si="3"/>
        <v>22.93</v>
      </c>
      <c r="T36" s="4">
        <f t="shared" si="4"/>
        <v>50</v>
      </c>
      <c r="U36" s="5">
        <f t="shared" si="5"/>
        <v>114.65</v>
      </c>
      <c r="V36" s="4">
        <f t="shared" si="6"/>
        <v>100</v>
      </c>
      <c r="W36" s="5">
        <f t="shared" si="7"/>
        <v>229.3</v>
      </c>
    </row>
    <row r="37" spans="1:23" x14ac:dyDescent="0.2">
      <c r="B37" t="s">
        <v>160</v>
      </c>
      <c r="C37" t="s">
        <v>161</v>
      </c>
      <c r="D37">
        <v>15</v>
      </c>
      <c r="E37">
        <v>0</v>
      </c>
      <c r="F37" t="s">
        <v>162</v>
      </c>
      <c r="J37">
        <v>1</v>
      </c>
      <c r="K37" s="3">
        <v>15</v>
      </c>
      <c r="L37" s="3">
        <v>14</v>
      </c>
      <c r="M37" s="3">
        <v>4</v>
      </c>
      <c r="N37" s="3">
        <v>12</v>
      </c>
      <c r="P37" s="4">
        <f t="shared" si="0"/>
        <v>1</v>
      </c>
      <c r="Q37" s="5">
        <f t="shared" si="1"/>
        <v>15</v>
      </c>
      <c r="R37" s="4">
        <f t="shared" si="2"/>
        <v>1</v>
      </c>
      <c r="S37" s="5">
        <f t="shared" si="3"/>
        <v>15</v>
      </c>
      <c r="T37" s="4">
        <f t="shared" si="4"/>
        <v>1</v>
      </c>
      <c r="U37" s="5">
        <f t="shared" si="5"/>
        <v>15</v>
      </c>
      <c r="V37" s="4">
        <f t="shared" si="6"/>
        <v>1</v>
      </c>
      <c r="W37" s="5">
        <f t="shared" si="7"/>
        <v>15</v>
      </c>
    </row>
    <row r="38" spans="1:23" x14ac:dyDescent="0.2">
      <c r="A38">
        <v>33</v>
      </c>
      <c r="B38" t="s">
        <v>163</v>
      </c>
      <c r="C38" t="s">
        <v>164</v>
      </c>
      <c r="D38">
        <v>10</v>
      </c>
      <c r="E38">
        <v>0</v>
      </c>
      <c r="F38" t="s">
        <v>162</v>
      </c>
      <c r="J38">
        <v>1</v>
      </c>
      <c r="K38" s="3">
        <v>10</v>
      </c>
      <c r="L38" s="3">
        <v>14</v>
      </c>
      <c r="M38" s="3">
        <v>6</v>
      </c>
      <c r="N38" s="3">
        <v>12</v>
      </c>
      <c r="P38" s="4">
        <f t="shared" si="0"/>
        <v>1</v>
      </c>
      <c r="Q38" s="5">
        <f t="shared" si="1"/>
        <v>10</v>
      </c>
      <c r="R38" s="4">
        <f>IF(R$1*$E38&lt;$J38,$J38,R$1*$E38)</f>
        <v>1</v>
      </c>
      <c r="S38" s="5">
        <f t="shared" si="3"/>
        <v>10</v>
      </c>
      <c r="T38" s="4">
        <f t="shared" si="4"/>
        <v>1</v>
      </c>
      <c r="U38" s="5">
        <f t="shared" si="5"/>
        <v>10</v>
      </c>
      <c r="V38" s="4">
        <f t="shared" si="6"/>
        <v>1</v>
      </c>
      <c r="W38" s="5">
        <f t="shared" si="7"/>
        <v>10</v>
      </c>
    </row>
    <row r="39" spans="1:23" x14ac:dyDescent="0.2">
      <c r="P39" s="7"/>
      <c r="Q39" s="8"/>
      <c r="R39" s="7"/>
      <c r="S39" s="8"/>
      <c r="T39" s="7"/>
      <c r="U39" s="8"/>
      <c r="V39" s="7"/>
      <c r="W39" s="8"/>
    </row>
    <row r="40" spans="1:23" x14ac:dyDescent="0.2">
      <c r="O40" t="s">
        <v>165</v>
      </c>
      <c r="P40" s="7"/>
      <c r="Q40" s="9">
        <f>SUM(Q2:Q39)</f>
        <v>193.45499999999998</v>
      </c>
      <c r="R40" s="7"/>
      <c r="S40" s="9">
        <f>SUM(S2:S39)</f>
        <v>242.68</v>
      </c>
      <c r="T40" s="7"/>
      <c r="U40" s="9">
        <f>SUM(U2:U39)</f>
        <v>882.45500000000004</v>
      </c>
      <c r="V40" s="7"/>
      <c r="W40" s="9">
        <f>SUM(W2:W39)</f>
        <v>1498.1100000000001</v>
      </c>
    </row>
    <row r="41" spans="1:23" x14ac:dyDescent="0.2">
      <c r="O41" t="s">
        <v>166</v>
      </c>
      <c r="P41" s="10"/>
      <c r="Q41" s="11">
        <f>Q40/P1</f>
        <v>38.690999999999995</v>
      </c>
      <c r="R41" s="10"/>
      <c r="S41" s="11">
        <f>S40/R1</f>
        <v>24.268000000000001</v>
      </c>
      <c r="T41" s="10"/>
      <c r="U41" s="11">
        <f>U40/T1</f>
        <v>17.649100000000001</v>
      </c>
      <c r="V41" s="10"/>
      <c r="W41" s="11">
        <f>W40/V1</f>
        <v>14.981100000000001</v>
      </c>
    </row>
  </sheetData>
  <mergeCells count="4">
    <mergeCell ref="P1:Q1"/>
    <mergeCell ref="R1:S1"/>
    <mergeCell ref="T1:U1"/>
    <mergeCell ref="V1:W1"/>
  </mergeCells>
  <hyperlinks>
    <hyperlink ref="F26" r:id="rId1" xr:uid="{61A722DF-A5CB-1941-86DF-4656C6DFFBD9}"/>
    <hyperlink ref="F24" r:id="rId2" xr:uid="{96BB96D8-CD45-BA43-B2A0-545F402EF725}"/>
    <hyperlink ref="F6" r:id="rId3" xr:uid="{5EB6080F-4BA4-3D46-970A-16A197D52BC3}"/>
    <hyperlink ref="F2" r:id="rId4" xr:uid="{E64DDE55-4FC6-A044-8FA1-8C5171570902}"/>
    <hyperlink ref="F28" r:id="rId5" xr:uid="{0CC3B17A-1048-6545-B8F4-DEEF4AA85C6C}"/>
    <hyperlink ref="F34" r:id="rId6" display="ali" xr:uid="{6BC09D3E-0A3C-8644-BAB1-A6E0411B1A2A}"/>
    <hyperlink ref="F35" r:id="rId7" xr:uid="{6956211F-F9CE-F94C-B413-8DFACF917F3B}"/>
    <hyperlink ref="F36" r:id="rId8" xr:uid="{F61781A8-B7AC-9643-A62F-D7C27BE9560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v1</vt:lpstr>
      <vt:lpstr>'v1'!ledTruck_BOM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 </cp:lastModifiedBy>
  <dcterms:created xsi:type="dcterms:W3CDTF">2021-02-20T15:39:56Z</dcterms:created>
  <dcterms:modified xsi:type="dcterms:W3CDTF">2021-02-20T15:44:17Z</dcterms:modified>
</cp:coreProperties>
</file>